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_Raporty_okresowe\Wyniki roczne BRE - produkcja\2015\Raport Online\SSF\Noty\"/>
    </mc:Choice>
  </mc:AlternateContent>
  <bookViews>
    <workbookView xWindow="2745" yWindow="45" windowWidth="11595" windowHeight="11940" tabRatio="625"/>
  </bookViews>
  <sheets>
    <sheet name="RZiS" sheetId="6" r:id="rId1"/>
    <sheet name="Dochody" sheetId="148" r:id="rId2"/>
    <sheet name="Bilans" sheetId="5" r:id="rId3"/>
    <sheet name="Kapitały" sheetId="40" r:id="rId4"/>
    <sheet name="Przepływy pieniężne" sheetId="39" r:id="rId5"/>
    <sheet name="Nota 1 Grupa" sheetId="78" r:id="rId6"/>
    <sheet name="Segmenty 2015" sheetId="131" r:id="rId7"/>
    <sheet name="Segmenty 2014 " sheetId="160" r:id="rId8"/>
    <sheet name="Segmenty Geograficzne" sheetId="172" r:id="rId9"/>
    <sheet name="6 - Wynik z tytułu odsetek" sheetId="1" r:id="rId10"/>
    <sheet name="7 - Wynik z tyt opłat i prowizj" sheetId="10" r:id="rId11"/>
    <sheet name="8 - Przychody z dywidend" sheetId="9" r:id="rId12"/>
    <sheet name="9 - Wynik na działalności handl" sheetId="8" r:id="rId13"/>
    <sheet name="10 - Pozostałe przychody" sheetId="19" r:id="rId14"/>
    <sheet name="11 - Koszty" sheetId="18" r:id="rId15"/>
    <sheet name="12 - Pozostałe koszty" sheetId="17" r:id="rId16"/>
    <sheet name="13 - odpisy" sheetId="15" r:id="rId17"/>
    <sheet name="14 - Podatek dochodowy" sheetId="14" r:id="rId18"/>
    <sheet name="15 - Zysk na jedną akcję" sheetId="13" r:id="rId19"/>
    <sheet name="16 - Pozostałe całkowite doch " sheetId="150" r:id="rId20"/>
    <sheet name="16A - Pozostałe całk doch netto" sheetId="151" r:id="rId21"/>
    <sheet name="17 - Kasa" sheetId="74" r:id="rId22"/>
    <sheet name="18 - Nal od banków" sheetId="75" r:id="rId23"/>
    <sheet name="18 - Nal rezerwy" sheetId="192" r:id="rId24"/>
    <sheet name="18 - Nal rating" sheetId="193" r:id="rId25"/>
    <sheet name="19 - Papiery wart do obrotu " sheetId="73" r:id="rId26"/>
    <sheet name="20 - Pochodne instrumenty fin" sheetId="65" r:id="rId27"/>
    <sheet name="21 - HAAAC" sheetId="177" r:id="rId28"/>
    <sheet name="21 - Przepływ CFHAAC" sheetId="184" r:id="rId29"/>
    <sheet name="22 - Kredyty i pożyczki " sheetId="76" r:id="rId30"/>
    <sheet name="22 - Zmiana rezerw" sheetId="161" r:id="rId31"/>
    <sheet name="22 - Kredyty jakość" sheetId="107" r:id="rId32"/>
    <sheet name="22 - Kredyty nieprzeterm" sheetId="108" r:id="rId33"/>
    <sheet name="22 - Kredyty przeterminowane" sheetId="111" r:id="rId34"/>
    <sheet name="22 - Kredyty z utratą wart" sheetId="112" r:id="rId35"/>
    <sheet name="22 - Finansowy efekt zabezp" sheetId="171" r:id="rId36"/>
    <sheet name="Przejęte zabezpieczenia" sheetId="115" r:id="rId37"/>
    <sheet name="23 - Inwestycyjne papiery wart" sheetId="25" r:id="rId38"/>
    <sheet name="23 Inwestycyjne pap wart (2)" sheetId="164" r:id="rId39"/>
    <sheet name="25 - Wartości niematerialne" sheetId="28" r:id="rId40"/>
    <sheet name="25 - Wartości n. zmiana stanu  " sheetId="120" r:id="rId41"/>
    <sheet name="26 - Rzeczowe aktywa trwałe " sheetId="27" r:id="rId42"/>
    <sheet name="BA nota 26-zmiana stanu" sheetId="68" r:id="rId43"/>
    <sheet name="26 - Leasing operacyjny" sheetId="158" r:id="rId44"/>
    <sheet name="27 - Pozostałe aktywa" sheetId="30" r:id="rId45"/>
    <sheet name="28 - Zobowiązania wobec banków " sheetId="26" r:id="rId46"/>
    <sheet name="29 - Zobowiązania wobec klient." sheetId="34" r:id="rId47"/>
    <sheet name="30 - Zobowiązania z tyt emisji" sheetId="33" r:id="rId48"/>
    <sheet name="30 Papiery dłużne - zmiana" sheetId="32" r:id="rId49"/>
    <sheet name="31 - Zobowiązania podporządkow" sheetId="31" r:id="rId50"/>
    <sheet name="31 - Zobow podporządk - zmiana" sheetId="36" r:id="rId51"/>
    <sheet name="32 - Pozostałe zobow." sheetId="38" r:id="rId52"/>
    <sheet name="33 - Rezerwy" sheetId="37" r:id="rId53"/>
    <sheet name="34 - Podatek" sheetId="35" r:id="rId54"/>
    <sheet name="36 - Zobowiązania warunkowe" sheetId="57" r:id="rId55"/>
    <sheet name="37 - Aktywa zastawione" sheetId="180" r:id="rId56"/>
    <sheet name="38 - Kapitał akcyjny" sheetId="72" r:id="rId57"/>
    <sheet name="40 - Zyski zatrzymane" sheetId="53" r:id="rId58"/>
    <sheet name="41 - Inne pozycje kapitału" sheetId="55" r:id="rId59"/>
    <sheet name="43 - Środki pieniężne" sheetId="80" r:id="rId60"/>
    <sheet name="43 do przepływów" sheetId="178" r:id="rId61"/>
    <sheet name="44 - Opcje ZB 2008" sheetId="170" r:id="rId62"/>
    <sheet name="44 - Opcje ZB 2012" sheetId="174" r:id="rId63"/>
    <sheet name="44 - Opcje pracowników" sheetId="169" r:id="rId64"/>
    <sheet name="44 - Opcje prac. rozliczenie" sheetId="56" r:id="rId65"/>
    <sheet name="45 - Powiązane" sheetId="166" r:id="rId66"/>
    <sheet name="45 - Wynagrodzenia ZB" sheetId="156" r:id="rId67"/>
    <sheet name="45 - Wynagrodzenia RN" sheetId="157" r:id="rId68"/>
    <sheet name="49 - Kapitał wewnętrzny" sheetId="92" r:id="rId69"/>
    <sheet name="49 - Fundusze" sheetId="194" r:id="rId70"/>
    <sheet name="49 - Ryzyko kredytowe" sheetId="195" r:id="rId71"/>
  </sheets>
  <externalReferences>
    <externalReference r:id="rId72"/>
  </externalReferences>
  <definedNames>
    <definedName name="_xlnm.Print_Area" localSheetId="35">'22 - Finansowy efekt zabezp'!$A$2:$H$21</definedName>
    <definedName name="_xlnm.Print_Area" localSheetId="29">'22 - Kredyty i pożyczki '!$A$2:$C$22</definedName>
    <definedName name="_xlnm.Print_Area" localSheetId="65">'45 - Powiązane'!$A$2:$G$16</definedName>
  </definedNames>
  <calcPr calcId="152511"/>
</workbook>
</file>

<file path=xl/calcChain.xml><?xml version="1.0" encoding="utf-8"?>
<calcChain xmlns="http://schemas.openxmlformats.org/spreadsheetml/2006/main">
  <c r="C8" i="53" l="1"/>
  <c r="D8" i="53"/>
  <c r="B6" i="9"/>
  <c r="C6" i="9"/>
  <c r="B21" i="178" l="1"/>
  <c r="B27" i="178"/>
  <c r="D28" i="171" l="1"/>
  <c r="D39" i="171" l="1"/>
  <c r="E42" i="171" l="1"/>
  <c r="E41" i="171"/>
  <c r="E30" i="171"/>
  <c r="E31" i="171"/>
  <c r="E32" i="171"/>
  <c r="E33" i="171"/>
  <c r="E34" i="171"/>
  <c r="E36" i="171"/>
  <c r="E37" i="171"/>
  <c r="E38" i="171"/>
  <c r="C39" i="171"/>
  <c r="C3" i="195" l="1"/>
  <c r="B32" i="169" l="1"/>
  <c r="B36" i="169" s="1"/>
  <c r="C31" i="169"/>
  <c r="B5" i="92" l="1"/>
  <c r="D24" i="195" l="1"/>
  <c r="D22" i="195" s="1"/>
  <c r="D5" i="195"/>
  <c r="D4" i="195"/>
  <c r="E10" i="194"/>
  <c r="D3" i="195" l="1"/>
  <c r="B6" i="178" l="1"/>
  <c r="C14" i="172" l="1"/>
  <c r="B14" i="172"/>
  <c r="B36" i="178" l="1"/>
  <c r="C29" i="178"/>
  <c r="B6" i="56" l="1"/>
  <c r="D21" i="72" l="1"/>
  <c r="B7" i="56" l="1"/>
  <c r="O12" i="40" l="1"/>
  <c r="Q12" i="40" s="1"/>
  <c r="O16" i="40"/>
  <c r="Q16" i="40" s="1"/>
  <c r="O20" i="40"/>
  <c r="Q20" i="40" s="1"/>
  <c r="O24" i="40"/>
  <c r="Q24" i="40" s="1"/>
  <c r="O7" i="40"/>
  <c r="Q7" i="40" s="1"/>
  <c r="O13" i="40"/>
  <c r="Q13" i="40" s="1"/>
  <c r="O17" i="40"/>
  <c r="Q17" i="40" s="1"/>
  <c r="O26" i="40"/>
  <c r="Q26" i="40" s="1"/>
  <c r="O11" i="40"/>
  <c r="Q11" i="40" s="1"/>
  <c r="O15" i="40"/>
  <c r="Q15" i="40" s="1"/>
  <c r="O19" i="40"/>
  <c r="Q19" i="40" s="1"/>
  <c r="O23" i="40"/>
  <c r="Q23" i="40" s="1"/>
  <c r="O21" i="40"/>
  <c r="Q21" i="40" s="1"/>
  <c r="O8" i="40"/>
  <c r="Q8" i="40" s="1"/>
  <c r="O14" i="40"/>
  <c r="Q14" i="40" s="1"/>
  <c r="O18" i="40"/>
  <c r="Q18" i="40" s="1"/>
  <c r="O22" i="40"/>
  <c r="Q22" i="40" s="1"/>
  <c r="O27" i="40"/>
  <c r="Q27" i="40" s="1"/>
  <c r="O6" i="40"/>
  <c r="C24" i="195" l="1"/>
  <c r="C22" i="195" s="1"/>
  <c r="C5" i="195"/>
  <c r="C4" i="195" s="1"/>
  <c r="E26" i="194" l="1"/>
  <c r="E19" i="194"/>
  <c r="E16" i="194"/>
  <c r="E6" i="194"/>
  <c r="B16" i="92"/>
  <c r="B17" i="92" s="1"/>
  <c r="E5" i="194" l="1"/>
  <c r="E4" i="194" s="1"/>
  <c r="E3" i="194" s="1"/>
  <c r="B18" i="92"/>
  <c r="D23" i="174" l="1"/>
  <c r="B18" i="174" s="1"/>
  <c r="B23" i="174" s="1"/>
  <c r="E18" i="174"/>
  <c r="C13" i="55"/>
  <c r="C8" i="34"/>
  <c r="C67" i="72"/>
  <c r="B66" i="72"/>
  <c r="C66" i="72" s="1"/>
  <c r="C65" i="72"/>
  <c r="C55" i="72"/>
  <c r="B54" i="72"/>
  <c r="C54" i="72" s="1"/>
  <c r="B53" i="72"/>
  <c r="B61" i="72" s="1"/>
  <c r="C52" i="72"/>
  <c r="C46" i="72"/>
  <c r="C45" i="72"/>
  <c r="C44" i="72"/>
  <c r="B43" i="72"/>
  <c r="B49" i="72" s="1"/>
  <c r="C42" i="72"/>
  <c r="C41" i="72"/>
  <c r="C40" i="72"/>
  <c r="C35" i="72"/>
  <c r="C34" i="72"/>
  <c r="C33" i="72"/>
  <c r="C32" i="72"/>
  <c r="C31" i="72"/>
  <c r="C30" i="72"/>
  <c r="B29" i="72"/>
  <c r="C29" i="72" s="1"/>
  <c r="E21" i="72"/>
  <c r="D20" i="72"/>
  <c r="E20" i="72" s="1"/>
  <c r="E19" i="72"/>
  <c r="D18" i="72"/>
  <c r="E18" i="72" s="1"/>
  <c r="D17" i="72"/>
  <c r="E17" i="72" s="1"/>
  <c r="D16" i="72"/>
  <c r="E16" i="72" s="1"/>
  <c r="E15" i="72"/>
  <c r="E14" i="72"/>
  <c r="E13" i="72"/>
  <c r="E12" i="72"/>
  <c r="E11" i="72"/>
  <c r="E10" i="72"/>
  <c r="E9" i="72"/>
  <c r="E8" i="72"/>
  <c r="E7" i="72"/>
  <c r="E6" i="72"/>
  <c r="D5" i="72"/>
  <c r="E5" i="72" s="1"/>
  <c r="D4" i="72"/>
  <c r="D24" i="169"/>
  <c r="D11" i="169"/>
  <c r="F11" i="156"/>
  <c r="E11" i="156"/>
  <c r="D11" i="156"/>
  <c r="C11" i="156"/>
  <c r="D22" i="72" l="1"/>
  <c r="C52" i="5" s="1"/>
  <c r="B74" i="72"/>
  <c r="C74" i="72" s="1"/>
  <c r="B6" i="13" s="1"/>
  <c r="B37" i="72"/>
  <c r="C37" i="72" s="1"/>
  <c r="E4" i="72"/>
  <c r="E23" i="72" s="1"/>
  <c r="C43" i="72"/>
  <c r="C49" i="72" s="1"/>
  <c r="C53" i="72"/>
  <c r="C61" i="72" s="1"/>
  <c r="M20" i="111" l="1"/>
  <c r="M17" i="111"/>
  <c r="M18" i="111"/>
  <c r="M19" i="111"/>
  <c r="C23" i="161"/>
  <c r="D23" i="161"/>
  <c r="E23" i="161"/>
  <c r="F23" i="161"/>
  <c r="B23" i="161"/>
  <c r="H29" i="161"/>
  <c r="B14" i="161" s="1"/>
  <c r="C49" i="76"/>
  <c r="C51" i="76" s="1"/>
  <c r="C43" i="76"/>
  <c r="C38" i="76"/>
  <c r="C34" i="76"/>
  <c r="C29" i="76"/>
  <c r="C10" i="76"/>
  <c r="C8" i="76" s="1"/>
  <c r="C88" i="65"/>
  <c r="D88" i="65"/>
  <c r="E88" i="65"/>
  <c r="B88" i="65"/>
  <c r="C14" i="193"/>
  <c r="E7" i="192"/>
  <c r="E9" i="192" s="1"/>
  <c r="D7" i="192"/>
  <c r="D9" i="192" s="1"/>
  <c r="C27" i="10" l="1"/>
  <c r="C27" i="18"/>
  <c r="C5" i="18" l="1"/>
  <c r="C16" i="18" s="1"/>
  <c r="C11" i="8"/>
  <c r="C7" i="8" s="1"/>
  <c r="C17" i="10"/>
  <c r="C44" i="1" l="1"/>
  <c r="C34" i="1"/>
  <c r="D17" i="172" l="1"/>
  <c r="D18" i="172"/>
  <c r="D16" i="172"/>
  <c r="C19" i="131"/>
  <c r="C20" i="131" s="1"/>
  <c r="D19" i="131"/>
  <c r="E19" i="131"/>
  <c r="E20" i="131" s="1"/>
  <c r="B19" i="131"/>
  <c r="B20" i="131" s="1"/>
  <c r="D14" i="172"/>
  <c r="D8" i="172"/>
  <c r="G13" i="131"/>
  <c r="F19" i="131" l="1"/>
  <c r="D20" i="131"/>
  <c r="C18" i="160"/>
  <c r="C19" i="160" s="1"/>
  <c r="D18" i="160"/>
  <c r="D19" i="160" s="1"/>
  <c r="E18" i="160"/>
  <c r="E19" i="160" s="1"/>
  <c r="B18" i="160"/>
  <c r="B19" i="160" s="1"/>
  <c r="G8" i="172"/>
  <c r="G20" i="160"/>
  <c r="G21" i="160"/>
  <c r="G22" i="160"/>
  <c r="F23" i="160"/>
  <c r="G23" i="160" s="1"/>
  <c r="F24" i="160"/>
  <c r="G24" i="160" s="1"/>
  <c r="G19" i="172"/>
  <c r="G20" i="172"/>
  <c r="F14" i="172"/>
  <c r="F15" i="172" s="1"/>
  <c r="E14" i="172"/>
  <c r="E15" i="172"/>
  <c r="C15" i="172"/>
  <c r="B15" i="172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Q39" i="40" s="1"/>
  <c r="O34" i="40"/>
  <c r="Q34" i="40" s="1"/>
  <c r="D38" i="40"/>
  <c r="E38" i="40"/>
  <c r="F38" i="40"/>
  <c r="G38" i="40"/>
  <c r="H38" i="40"/>
  <c r="I38" i="40"/>
  <c r="J38" i="40"/>
  <c r="K38" i="40"/>
  <c r="L38" i="40"/>
  <c r="M38" i="40"/>
  <c r="N38" i="40"/>
  <c r="C38" i="40"/>
  <c r="O38" i="40" s="1"/>
  <c r="D40" i="5"/>
  <c r="D37" i="5"/>
  <c r="D33" i="5"/>
  <c r="D17" i="5"/>
  <c r="D14" i="6"/>
  <c r="D11" i="6"/>
  <c r="F18" i="160" l="1"/>
  <c r="G18" i="160" s="1"/>
  <c r="G19" i="131"/>
  <c r="G14" i="172"/>
  <c r="D36" i="5"/>
  <c r="D46" i="5" l="1"/>
  <c r="D47" i="5" s="1"/>
  <c r="D51" i="5"/>
  <c r="D53" i="5" s="1"/>
  <c r="D9" i="6"/>
  <c r="D6" i="6"/>
  <c r="D23" i="6" s="1"/>
  <c r="D24" i="6" s="1"/>
  <c r="D26" i="6" s="1"/>
  <c r="C15" i="178" l="1"/>
  <c r="C11" i="178"/>
  <c r="C47" i="178" l="1"/>
  <c r="C41" i="178"/>
  <c r="C37" i="178"/>
  <c r="C33" i="178"/>
  <c r="C25" i="178"/>
  <c r="C18" i="178"/>
  <c r="C7" i="178"/>
  <c r="E27" i="171" l="1"/>
  <c r="H9" i="120" l="1"/>
  <c r="C28" i="180" l="1"/>
  <c r="C27" i="180" l="1"/>
  <c r="H14" i="161"/>
  <c r="C19" i="169"/>
  <c r="B19" i="169"/>
  <c r="B24" i="169" s="1"/>
  <c r="H30" i="180" l="1"/>
  <c r="H29" i="180"/>
  <c r="C8" i="80" l="1"/>
  <c r="H16" i="180" l="1"/>
  <c r="H15" i="180"/>
  <c r="H14" i="180"/>
  <c r="H12" i="180"/>
  <c r="H11" i="180"/>
  <c r="D31" i="180"/>
  <c r="G26" i="180"/>
  <c r="G35" i="180" s="1"/>
  <c r="F26" i="180"/>
  <c r="F35" i="180" s="1"/>
  <c r="E26" i="180"/>
  <c r="E35" i="180" s="1"/>
  <c r="E8" i="180" l="1"/>
  <c r="E17" i="180" s="1"/>
  <c r="F8" i="180"/>
  <c r="F17" i="180" s="1"/>
  <c r="G8" i="180"/>
  <c r="G17" i="180" s="1"/>
  <c r="D13" i="180" l="1"/>
  <c r="H13" i="180" s="1"/>
  <c r="C22" i="177" l="1"/>
  <c r="C21" i="177"/>
  <c r="C17" i="177"/>
  <c r="C16" i="177"/>
  <c r="C15" i="177"/>
  <c r="C23" i="177" l="1"/>
  <c r="C18" i="177"/>
  <c r="F55" i="156" l="1"/>
  <c r="E55" i="156"/>
  <c r="D55" i="156"/>
  <c r="C55" i="156"/>
  <c r="D17" i="157" l="1"/>
  <c r="C17" i="157"/>
  <c r="F38" i="156" l="1"/>
  <c r="E38" i="156"/>
  <c r="D38" i="156"/>
  <c r="C38" i="156"/>
  <c r="B6" i="169"/>
  <c r="B11" i="169" s="1"/>
  <c r="D12" i="174"/>
  <c r="B7" i="174" s="1"/>
  <c r="B12" i="174" s="1"/>
  <c r="E7" i="174"/>
  <c r="D10" i="170"/>
  <c r="B5" i="170" s="1"/>
  <c r="B10" i="170" s="1"/>
  <c r="G20" i="31"/>
  <c r="F62" i="33"/>
  <c r="B62" i="33"/>
  <c r="F50" i="33"/>
  <c r="B50" i="33"/>
  <c r="F88" i="33" l="1"/>
  <c r="C83" i="65"/>
  <c r="D83" i="65"/>
  <c r="E83" i="65"/>
  <c r="B83" i="65"/>
  <c r="C8" i="115" l="1"/>
  <c r="C43" i="171" l="1"/>
  <c r="D43" i="171"/>
  <c r="E43" i="171"/>
  <c r="B43" i="171"/>
  <c r="D35" i="171"/>
  <c r="E35" i="171" s="1"/>
  <c r="B35" i="171"/>
  <c r="C29" i="171"/>
  <c r="D29" i="171"/>
  <c r="B29" i="171"/>
  <c r="F26" i="160"/>
  <c r="F19" i="160"/>
  <c r="F17" i="160"/>
  <c r="F16" i="160"/>
  <c r="F15" i="160"/>
  <c r="F14" i="160"/>
  <c r="F13" i="160"/>
  <c r="F12" i="160"/>
  <c r="F11" i="160"/>
  <c r="F10" i="160"/>
  <c r="F9" i="160"/>
  <c r="F8" i="160"/>
  <c r="F7" i="160"/>
  <c r="E6" i="160"/>
  <c r="D6" i="160"/>
  <c r="C6" i="160"/>
  <c r="B6" i="160"/>
  <c r="F27" i="131"/>
  <c r="F25" i="131"/>
  <c r="F24" i="131"/>
  <c r="G23" i="131"/>
  <c r="G22" i="131"/>
  <c r="G21" i="131"/>
  <c r="F20" i="131"/>
  <c r="G20" i="131" s="1"/>
  <c r="G18" i="131"/>
  <c r="G15" i="131"/>
  <c r="G14" i="131"/>
  <c r="G12" i="131"/>
  <c r="G11" i="131"/>
  <c r="G10" i="131"/>
  <c r="G9" i="131"/>
  <c r="D6" i="131"/>
  <c r="C6" i="131"/>
  <c r="B6" i="131"/>
  <c r="Q56" i="40"/>
  <c r="Q55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E29" i="171" l="1"/>
  <c r="G24" i="131"/>
  <c r="G25" i="131"/>
  <c r="G11" i="160"/>
  <c r="G15" i="160"/>
  <c r="G10" i="160"/>
  <c r="G14" i="160"/>
  <c r="G19" i="160"/>
  <c r="G12" i="160"/>
  <c r="G16" i="160"/>
  <c r="G9" i="160"/>
  <c r="G13" i="160"/>
  <c r="G17" i="160"/>
  <c r="G16" i="131"/>
  <c r="G17" i="131"/>
  <c r="F6" i="160"/>
  <c r="G6" i="160" s="1"/>
  <c r="E6" i="131"/>
  <c r="F6" i="131" s="1"/>
  <c r="G6" i="131" l="1"/>
  <c r="D56" i="5" l="1"/>
  <c r="B39" i="171" l="1"/>
  <c r="C20" i="55" l="1"/>
  <c r="C67" i="38" l="1"/>
  <c r="C63" i="38"/>
  <c r="C71" i="38"/>
  <c r="C21" i="38"/>
  <c r="C55" i="38"/>
  <c r="C51" i="38"/>
  <c r="C46" i="38"/>
  <c r="C42" i="38"/>
  <c r="C38" i="38"/>
  <c r="C34" i="38"/>
  <c r="C30" i="38"/>
  <c r="C26" i="38"/>
  <c r="C25" i="38" l="1"/>
  <c r="G9" i="31"/>
  <c r="C10" i="164"/>
  <c r="F10" i="150"/>
  <c r="F12" i="150" s="1"/>
  <c r="E10" i="150"/>
  <c r="E12" i="150" s="1"/>
  <c r="G10" i="150" l="1"/>
  <c r="C30" i="151" l="1"/>
  <c r="F4" i="150"/>
  <c r="E4" i="150"/>
  <c r="G11" i="150"/>
  <c r="C24" i="55"/>
  <c r="D13" i="148"/>
  <c r="D6" i="148"/>
  <c r="D5" i="148" l="1"/>
  <c r="C29" i="151"/>
  <c r="G4" i="150"/>
  <c r="E20" i="111" l="1"/>
  <c r="G20" i="111"/>
  <c r="I20" i="111"/>
  <c r="J20" i="111"/>
  <c r="K20" i="111"/>
  <c r="D20" i="111"/>
  <c r="C20" i="111"/>
  <c r="H52" i="120"/>
  <c r="C54" i="35"/>
  <c r="D54" i="35"/>
  <c r="E54" i="35"/>
  <c r="F54" i="35"/>
  <c r="G54" i="35"/>
  <c r="B54" i="35"/>
  <c r="C8" i="56"/>
  <c r="B5" i="56" s="1"/>
  <c r="C3" i="55"/>
  <c r="C7" i="55"/>
  <c r="C17" i="55"/>
  <c r="C27" i="55"/>
  <c r="C29" i="57"/>
  <c r="D29" i="57"/>
  <c r="E29" i="57"/>
  <c r="F30" i="57"/>
  <c r="F31" i="57"/>
  <c r="F32" i="57"/>
  <c r="C33" i="57"/>
  <c r="D33" i="57"/>
  <c r="E33" i="57"/>
  <c r="F34" i="57"/>
  <c r="F35" i="57"/>
  <c r="F36" i="57"/>
  <c r="F37" i="57"/>
  <c r="F38" i="57"/>
  <c r="C39" i="57"/>
  <c r="D39" i="57"/>
  <c r="E39" i="57"/>
  <c r="F40" i="57"/>
  <c r="F41" i="57"/>
  <c r="C43" i="57"/>
  <c r="D43" i="57"/>
  <c r="E43" i="57"/>
  <c r="F44" i="57"/>
  <c r="F45" i="57"/>
  <c r="F46" i="57"/>
  <c r="H18" i="35"/>
  <c r="B3" i="35" s="1"/>
  <c r="H19" i="35"/>
  <c r="B4" i="35" s="1"/>
  <c r="H20" i="35"/>
  <c r="B5" i="35" s="1"/>
  <c r="H21" i="35"/>
  <c r="B6" i="35" s="1"/>
  <c r="H22" i="35"/>
  <c r="B7" i="35" s="1"/>
  <c r="H23" i="35"/>
  <c r="B8" i="35" s="1"/>
  <c r="H24" i="35"/>
  <c r="B9" i="35" s="1"/>
  <c r="H25" i="35"/>
  <c r="B10" i="35" s="1"/>
  <c r="H26" i="35"/>
  <c r="B11" i="35" s="1"/>
  <c r="H27" i="35"/>
  <c r="B12" i="35" s="1"/>
  <c r="B28" i="35"/>
  <c r="C28" i="35"/>
  <c r="D28" i="35"/>
  <c r="E28" i="35"/>
  <c r="F28" i="35"/>
  <c r="G28" i="35"/>
  <c r="H47" i="35"/>
  <c r="B35" i="35" s="1"/>
  <c r="H48" i="35"/>
  <c r="B36" i="35" s="1"/>
  <c r="H36" i="35" s="1"/>
  <c r="H49" i="35"/>
  <c r="B37" i="35" s="1"/>
  <c r="H37" i="35" s="1"/>
  <c r="H50" i="35"/>
  <c r="B38" i="35" s="1"/>
  <c r="H51" i="35"/>
  <c r="B39" i="35" s="1"/>
  <c r="H52" i="35"/>
  <c r="B40" i="35" s="1"/>
  <c r="H53" i="35"/>
  <c r="B41" i="35" s="1"/>
  <c r="H41" i="35" s="1"/>
  <c r="C7" i="37"/>
  <c r="C12" i="37"/>
  <c r="C18" i="37"/>
  <c r="C23" i="37"/>
  <c r="C46" i="37"/>
  <c r="C51" i="37"/>
  <c r="C14" i="38"/>
  <c r="C9" i="36"/>
  <c r="B3" i="36" s="1"/>
  <c r="C9" i="32"/>
  <c r="B5" i="33"/>
  <c r="F5" i="33"/>
  <c r="B15" i="33"/>
  <c r="F15" i="33"/>
  <c r="C3" i="34"/>
  <c r="C16" i="34"/>
  <c r="C11" i="34" s="1"/>
  <c r="C23" i="34"/>
  <c r="C19" i="34" s="1"/>
  <c r="C10" i="26"/>
  <c r="C2" i="30"/>
  <c r="C7" i="30"/>
  <c r="C22" i="30"/>
  <c r="C26" i="30" s="1"/>
  <c r="C7" i="158"/>
  <c r="H7" i="68"/>
  <c r="H14" i="68"/>
  <c r="B18" i="68"/>
  <c r="G18" i="68"/>
  <c r="H20" i="68"/>
  <c r="H28" i="68"/>
  <c r="H34" i="68"/>
  <c r="B35" i="68"/>
  <c r="C35" i="68"/>
  <c r="D35" i="68"/>
  <c r="E35" i="68"/>
  <c r="F35" i="68"/>
  <c r="G35" i="68"/>
  <c r="H36" i="68"/>
  <c r="H37" i="68"/>
  <c r="H38" i="68"/>
  <c r="H39" i="68"/>
  <c r="B40" i="68"/>
  <c r="C40" i="68"/>
  <c r="D40" i="68"/>
  <c r="E40" i="68"/>
  <c r="F40" i="68"/>
  <c r="G40" i="68"/>
  <c r="H41" i="68"/>
  <c r="H42" i="68"/>
  <c r="H43" i="68"/>
  <c r="H44" i="68"/>
  <c r="H45" i="68"/>
  <c r="H46" i="68"/>
  <c r="H48" i="68"/>
  <c r="B49" i="68"/>
  <c r="B57" i="68" s="1"/>
  <c r="B17" i="68" s="1"/>
  <c r="C49" i="68"/>
  <c r="C57" i="68" s="1"/>
  <c r="C17" i="68" s="1"/>
  <c r="D49" i="68"/>
  <c r="D57" i="68" s="1"/>
  <c r="D17" i="68" s="1"/>
  <c r="E49" i="68"/>
  <c r="E57" i="68" s="1"/>
  <c r="E17" i="68" s="1"/>
  <c r="F49" i="68"/>
  <c r="F57" i="68" s="1"/>
  <c r="F17" i="68" s="1"/>
  <c r="G49" i="68"/>
  <c r="G57" i="68" s="1"/>
  <c r="G17" i="68" s="1"/>
  <c r="H50" i="68"/>
  <c r="H51" i="68"/>
  <c r="H52" i="68"/>
  <c r="H53" i="68"/>
  <c r="H54" i="68"/>
  <c r="H55" i="68"/>
  <c r="H56" i="68"/>
  <c r="H58" i="68"/>
  <c r="H59" i="68"/>
  <c r="H60" i="68"/>
  <c r="B61" i="68"/>
  <c r="C61" i="68"/>
  <c r="C27" i="68" s="1"/>
  <c r="D61" i="68"/>
  <c r="D27" i="68" s="1"/>
  <c r="E61" i="68"/>
  <c r="F61" i="68"/>
  <c r="F27" i="68" s="1"/>
  <c r="G61" i="68"/>
  <c r="C3" i="27"/>
  <c r="C10" i="27"/>
  <c r="G5" i="120"/>
  <c r="G12" i="120"/>
  <c r="H13" i="120"/>
  <c r="H16" i="120"/>
  <c r="F20" i="120"/>
  <c r="G20" i="120"/>
  <c r="H22" i="120"/>
  <c r="H24" i="120"/>
  <c r="H26" i="120"/>
  <c r="H40" i="120"/>
  <c r="B41" i="120"/>
  <c r="C41" i="120"/>
  <c r="D41" i="120"/>
  <c r="E41" i="120"/>
  <c r="F41" i="120"/>
  <c r="G41" i="120"/>
  <c r="H42" i="120"/>
  <c r="H43" i="120"/>
  <c r="H44" i="120"/>
  <c r="H45" i="120"/>
  <c r="H46" i="120"/>
  <c r="H47" i="120"/>
  <c r="B48" i="120"/>
  <c r="C48" i="120"/>
  <c r="D48" i="120"/>
  <c r="E48" i="120"/>
  <c r="F48" i="120"/>
  <c r="G48" i="120"/>
  <c r="G54" i="120" s="1"/>
  <c r="G4" i="120" s="1"/>
  <c r="H49" i="120"/>
  <c r="H50" i="120"/>
  <c r="H51" i="120"/>
  <c r="H53" i="120"/>
  <c r="H55" i="120"/>
  <c r="B56" i="120"/>
  <c r="B64" i="120" s="1"/>
  <c r="B19" i="120" s="1"/>
  <c r="C56" i="120"/>
  <c r="C64" i="120" s="1"/>
  <c r="D56" i="120"/>
  <c r="D64" i="120" s="1"/>
  <c r="E56" i="120"/>
  <c r="E64" i="120" s="1"/>
  <c r="E19" i="120" s="1"/>
  <c r="F56" i="120"/>
  <c r="F64" i="120" s="1"/>
  <c r="F19" i="120" s="1"/>
  <c r="G56" i="120"/>
  <c r="G64" i="120" s="1"/>
  <c r="G19" i="120" s="1"/>
  <c r="H57" i="120"/>
  <c r="H58" i="120"/>
  <c r="H59" i="120"/>
  <c r="H60" i="120"/>
  <c r="H61" i="120"/>
  <c r="H62" i="120"/>
  <c r="H63" i="120"/>
  <c r="H65" i="120"/>
  <c r="H66" i="120"/>
  <c r="H67" i="120"/>
  <c r="B68" i="120"/>
  <c r="B29" i="120" s="1"/>
  <c r="C68" i="120"/>
  <c r="C29" i="120" s="1"/>
  <c r="D68" i="120"/>
  <c r="E68" i="120"/>
  <c r="F68" i="120"/>
  <c r="G68" i="120"/>
  <c r="C9" i="28"/>
  <c r="C35" i="164"/>
  <c r="C43" i="164"/>
  <c r="C52" i="164"/>
  <c r="B46" i="164" s="1"/>
  <c r="C60" i="164"/>
  <c r="B54" i="164" s="1"/>
  <c r="C62" i="164"/>
  <c r="E5" i="25"/>
  <c r="F5" i="25"/>
  <c r="G6" i="25"/>
  <c r="G7" i="25"/>
  <c r="G8" i="25"/>
  <c r="B27" i="180" s="1"/>
  <c r="D27" i="180" s="1"/>
  <c r="E9" i="25"/>
  <c r="F9" i="25"/>
  <c r="G10" i="25"/>
  <c r="G11" i="25"/>
  <c r="G12" i="25"/>
  <c r="G13" i="25"/>
  <c r="C14" i="25"/>
  <c r="E14" i="25"/>
  <c r="F14" i="25"/>
  <c r="G15" i="25"/>
  <c r="G16" i="25"/>
  <c r="G20" i="25"/>
  <c r="G21" i="25"/>
  <c r="B18" i="161"/>
  <c r="C18" i="161"/>
  <c r="C31" i="161" s="1"/>
  <c r="D18" i="161"/>
  <c r="D31" i="161" s="1"/>
  <c r="E18" i="161"/>
  <c r="E31" i="161" s="1"/>
  <c r="F18" i="161"/>
  <c r="F31" i="161" s="1"/>
  <c r="G18" i="161"/>
  <c r="H19" i="161"/>
  <c r="B4" i="161" s="1"/>
  <c r="H20" i="161"/>
  <c r="B5" i="161" s="1"/>
  <c r="H21" i="161"/>
  <c r="B6" i="161" s="1"/>
  <c r="H22" i="161"/>
  <c r="B7" i="161" s="1"/>
  <c r="H24" i="161"/>
  <c r="B9" i="161" s="1"/>
  <c r="H26" i="161"/>
  <c r="B11" i="161" s="1"/>
  <c r="H27" i="161"/>
  <c r="B12" i="161" s="1"/>
  <c r="H28" i="161"/>
  <c r="B13" i="161" s="1"/>
  <c r="H30" i="161"/>
  <c r="B15" i="161" s="1"/>
  <c r="C3" i="76"/>
  <c r="C17" i="76" s="1"/>
  <c r="C19" i="76" s="1"/>
  <c r="B61" i="65"/>
  <c r="B65" i="65" s="1"/>
  <c r="C61" i="65"/>
  <c r="C65" i="65" s="1"/>
  <c r="D61" i="65"/>
  <c r="D65" i="65" s="1"/>
  <c r="E61" i="65"/>
  <c r="E65" i="65" s="1"/>
  <c r="B73" i="65"/>
  <c r="C73" i="65"/>
  <c r="C76" i="65" s="1"/>
  <c r="D73" i="65"/>
  <c r="D76" i="65" s="1"/>
  <c r="E73" i="65"/>
  <c r="B76" i="65"/>
  <c r="E76" i="65"/>
  <c r="B91" i="65"/>
  <c r="C91" i="65"/>
  <c r="D91" i="65"/>
  <c r="E91" i="65"/>
  <c r="B95" i="65"/>
  <c r="C95" i="65"/>
  <c r="D95" i="65"/>
  <c r="E95" i="65"/>
  <c r="E5" i="73"/>
  <c r="F5" i="73"/>
  <c r="G6" i="73"/>
  <c r="B28" i="180" s="1"/>
  <c r="D28" i="180" s="1"/>
  <c r="H28" i="180" s="1"/>
  <c r="G7" i="73"/>
  <c r="G8" i="73"/>
  <c r="E9" i="73"/>
  <c r="F9" i="73"/>
  <c r="G10" i="73"/>
  <c r="G11" i="73"/>
  <c r="G12" i="73"/>
  <c r="G13" i="73"/>
  <c r="C14" i="73"/>
  <c r="E14" i="73"/>
  <c r="F14" i="73"/>
  <c r="G15" i="73"/>
  <c r="G16" i="73"/>
  <c r="C5" i="75"/>
  <c r="E5" i="75" s="1"/>
  <c r="C24" i="75"/>
  <c r="C36" i="75"/>
  <c r="C6" i="74"/>
  <c r="C5" i="151"/>
  <c r="C9" i="151"/>
  <c r="C16" i="151"/>
  <c r="C20" i="151"/>
  <c r="C23" i="151"/>
  <c r="G5" i="150"/>
  <c r="G6" i="150"/>
  <c r="G7" i="150"/>
  <c r="G8" i="150"/>
  <c r="G9" i="150"/>
  <c r="C5" i="13"/>
  <c r="C7" i="13" s="1"/>
  <c r="C10" i="13"/>
  <c r="C13" i="13" s="1"/>
  <c r="C6" i="14"/>
  <c r="C20" i="14" s="1"/>
  <c r="B16" i="14"/>
  <c r="B20" i="14" s="1"/>
  <c r="C16" i="14"/>
  <c r="C8" i="15"/>
  <c r="C15" i="17"/>
  <c r="C14" i="19"/>
  <c r="C47" i="19"/>
  <c r="C49" i="19" s="1"/>
  <c r="C4" i="8"/>
  <c r="C15" i="8" s="1"/>
  <c r="C37" i="10"/>
  <c r="C39" i="10" s="1"/>
  <c r="C13" i="1"/>
  <c r="C38" i="1"/>
  <c r="M9" i="112"/>
  <c r="M10" i="112"/>
  <c r="M16" i="111"/>
  <c r="B20" i="111"/>
  <c r="L20" i="111"/>
  <c r="M21" i="108"/>
  <c r="M22" i="108"/>
  <c r="M23" i="108"/>
  <c r="M24" i="108"/>
  <c r="M25" i="108"/>
  <c r="M26" i="108"/>
  <c r="M27" i="108"/>
  <c r="M28" i="108"/>
  <c r="M29" i="108"/>
  <c r="M30" i="108"/>
  <c r="B31" i="108"/>
  <c r="C31" i="108"/>
  <c r="D31" i="108"/>
  <c r="E31" i="108"/>
  <c r="F31" i="108"/>
  <c r="G31" i="108"/>
  <c r="H31" i="108"/>
  <c r="I31" i="108"/>
  <c r="J31" i="108"/>
  <c r="K31" i="108"/>
  <c r="L31" i="108"/>
  <c r="E39" i="171"/>
  <c r="D3" i="172"/>
  <c r="G3" i="172"/>
  <c r="D4" i="172"/>
  <c r="D5" i="172"/>
  <c r="D6" i="172"/>
  <c r="D7" i="172"/>
  <c r="D9" i="172"/>
  <c r="D10" i="172"/>
  <c r="D11" i="172"/>
  <c r="D12" i="172"/>
  <c r="D13" i="172"/>
  <c r="D15" i="172"/>
  <c r="G15" i="172"/>
  <c r="D19" i="172"/>
  <c r="D20" i="172"/>
  <c r="D21" i="172"/>
  <c r="D22" i="172"/>
  <c r="G22" i="172"/>
  <c r="D23" i="172"/>
  <c r="C6" i="39"/>
  <c r="D6" i="39"/>
  <c r="C30" i="39"/>
  <c r="D30" i="39"/>
  <c r="C36" i="39"/>
  <c r="D36" i="39"/>
  <c r="C42" i="39"/>
  <c r="D42" i="39"/>
  <c r="C50" i="39"/>
  <c r="D50" i="39"/>
  <c r="K25" i="40"/>
  <c r="M25" i="40"/>
  <c r="Q35" i="40"/>
  <c r="Q36" i="40"/>
  <c r="Q37" i="40"/>
  <c r="C57" i="40"/>
  <c r="G57" i="40"/>
  <c r="G5" i="40" s="1"/>
  <c r="L57" i="40"/>
  <c r="L5" i="40" s="1"/>
  <c r="L9" i="40" s="1"/>
  <c r="P57" i="40"/>
  <c r="I57" i="40"/>
  <c r="J57" i="40"/>
  <c r="J5" i="40" s="1"/>
  <c r="M57" i="40"/>
  <c r="M5" i="40" s="1"/>
  <c r="M9" i="40" s="1"/>
  <c r="N57" i="40"/>
  <c r="C25" i="40"/>
  <c r="Q6" i="40"/>
  <c r="I25" i="40"/>
  <c r="N25" i="40"/>
  <c r="N9" i="40"/>
  <c r="D42" i="35"/>
  <c r="G42" i="35"/>
  <c r="F42" i="35"/>
  <c r="G13" i="35"/>
  <c r="E42" i="35"/>
  <c r="E13" i="35"/>
  <c r="F13" i="35"/>
  <c r="D13" i="35"/>
  <c r="C13" i="35"/>
  <c r="C42" i="35"/>
  <c r="H35" i="35"/>
  <c r="G7" i="172"/>
  <c r="E25" i="40"/>
  <c r="G11" i="172"/>
  <c r="L25" i="40"/>
  <c r="H25" i="40"/>
  <c r="I9" i="40"/>
  <c r="D25" i="40"/>
  <c r="J25" i="40"/>
  <c r="G25" i="40"/>
  <c r="F25" i="40"/>
  <c r="G4" i="172"/>
  <c r="G23" i="172"/>
  <c r="G21" i="172"/>
  <c r="G10" i="172"/>
  <c r="G23" i="161"/>
  <c r="G31" i="161" s="1"/>
  <c r="H25" i="161"/>
  <c r="B10" i="161" s="1"/>
  <c r="G5" i="172"/>
  <c r="C31" i="18"/>
  <c r="C33" i="18" s="1"/>
  <c r="B10" i="13"/>
  <c r="C49" i="1"/>
  <c r="C26" i="1"/>
  <c r="G13" i="172"/>
  <c r="G12" i="172"/>
  <c r="G9" i="172"/>
  <c r="G6" i="172"/>
  <c r="H20" i="111"/>
  <c r="F20" i="111"/>
  <c r="B6" i="14"/>
  <c r="F33" i="57" l="1"/>
  <c r="G9" i="25"/>
  <c r="G5" i="73"/>
  <c r="C5" i="40"/>
  <c r="B32" i="120"/>
  <c r="G26" i="68"/>
  <c r="C39" i="75"/>
  <c r="B29" i="75"/>
  <c r="G5" i="25"/>
  <c r="G4" i="25" s="1"/>
  <c r="B8" i="161"/>
  <c r="H27" i="180"/>
  <c r="H26" i="180" s="1"/>
  <c r="H35" i="180" s="1"/>
  <c r="D26" i="180"/>
  <c r="D35" i="180" s="1"/>
  <c r="D40" i="39"/>
  <c r="D29" i="39" s="1"/>
  <c r="H56" i="120"/>
  <c r="H64" i="120" s="1"/>
  <c r="D54" i="120"/>
  <c r="D4" i="120" s="1"/>
  <c r="E80" i="65"/>
  <c r="E93" i="65" s="1"/>
  <c r="E97" i="65" s="1"/>
  <c r="F57" i="40"/>
  <c r="F5" i="40" s="1"/>
  <c r="F9" i="40" s="1"/>
  <c r="F28" i="40" s="1"/>
  <c r="M31" i="108"/>
  <c r="M32" i="108" s="1"/>
  <c r="B26" i="180"/>
  <c r="B80" i="65"/>
  <c r="B93" i="65" s="1"/>
  <c r="B97" i="65" s="1"/>
  <c r="G14" i="25"/>
  <c r="M21" i="111"/>
  <c r="B31" i="161"/>
  <c r="B3" i="32"/>
  <c r="C28" i="57"/>
  <c r="C27" i="57" s="1"/>
  <c r="C47" i="57" s="1"/>
  <c r="H18" i="161"/>
  <c r="B47" i="68"/>
  <c r="B3" i="68" s="1"/>
  <c r="F43" i="57"/>
  <c r="F54" i="120"/>
  <c r="F4" i="120" s="1"/>
  <c r="B54" i="120"/>
  <c r="B4" i="120" s="1"/>
  <c r="D80" i="65"/>
  <c r="D93" i="65" s="1"/>
  <c r="D97" i="65" s="1"/>
  <c r="C80" i="65"/>
  <c r="C93" i="65" s="1"/>
  <c r="C97" i="65" s="1"/>
  <c r="G9" i="73"/>
  <c r="H41" i="120"/>
  <c r="K57" i="40"/>
  <c r="K5" i="40" s="1"/>
  <c r="K9" i="40" s="1"/>
  <c r="Q54" i="40"/>
  <c r="C10" i="75"/>
  <c r="E4" i="25"/>
  <c r="H68" i="120"/>
  <c r="F47" i="68"/>
  <c r="F3" i="68" s="1"/>
  <c r="H48" i="120"/>
  <c r="E54" i="120"/>
  <c r="E4" i="120" s="1"/>
  <c r="F29" i="57"/>
  <c r="B42" i="35"/>
  <c r="H42" i="35" s="1"/>
  <c r="C9" i="13"/>
  <c r="H38" i="35"/>
  <c r="H11" i="35"/>
  <c r="H7" i="35"/>
  <c r="H3" i="35"/>
  <c r="J9" i="40"/>
  <c r="F4" i="25"/>
  <c r="F18" i="25" s="1"/>
  <c r="H40" i="35"/>
  <c r="H10" i="35"/>
  <c r="H6" i="35"/>
  <c r="H39" i="35"/>
  <c r="H9" i="35"/>
  <c r="H5" i="35"/>
  <c r="G9" i="40"/>
  <c r="B13" i="13"/>
  <c r="G18" i="120"/>
  <c r="C54" i="120"/>
  <c r="C4" i="120" s="1"/>
  <c r="H12" i="35"/>
  <c r="H8" i="35"/>
  <c r="C30" i="55"/>
  <c r="F4" i="73"/>
  <c r="F18" i="73" s="1"/>
  <c r="C4" i="151"/>
  <c r="G12" i="150"/>
  <c r="D61" i="39"/>
  <c r="D41" i="39" s="1"/>
  <c r="E18" i="25"/>
  <c r="C32" i="6"/>
  <c r="C19" i="120"/>
  <c r="D57" i="40"/>
  <c r="D29" i="120"/>
  <c r="E47" i="68"/>
  <c r="E3" i="68" s="1"/>
  <c r="D28" i="57"/>
  <c r="D27" i="57" s="1"/>
  <c r="D47" i="57" s="1"/>
  <c r="G29" i="120"/>
  <c r="G32" i="120" s="1"/>
  <c r="G27" i="68"/>
  <c r="D47" i="68"/>
  <c r="D3" i="68" s="1"/>
  <c r="F29" i="120"/>
  <c r="F32" i="120" s="1"/>
  <c r="D19" i="120"/>
  <c r="B27" i="68"/>
  <c r="E29" i="120"/>
  <c r="E32" i="120" s="1"/>
  <c r="E27" i="68"/>
  <c r="F39" i="57"/>
  <c r="E28" i="57"/>
  <c r="E27" i="57" s="1"/>
  <c r="E47" i="57" s="1"/>
  <c r="H54" i="35"/>
  <c r="H28" i="35"/>
  <c r="H4" i="35"/>
  <c r="B13" i="35"/>
  <c r="C17" i="37"/>
  <c r="C34" i="37" s="1"/>
  <c r="F46" i="33"/>
  <c r="C26" i="34"/>
  <c r="C14" i="30"/>
  <c r="G47" i="68"/>
  <c r="G3" i="68" s="1"/>
  <c r="C47" i="68"/>
  <c r="C3" i="68" s="1"/>
  <c r="H35" i="68"/>
  <c r="B26" i="68"/>
  <c r="H61" i="68"/>
  <c r="H40" i="68"/>
  <c r="H49" i="68"/>
  <c r="H57" i="68"/>
  <c r="C30" i="68"/>
  <c r="F28" i="120"/>
  <c r="B69" i="120"/>
  <c r="G28" i="120"/>
  <c r="G69" i="120"/>
  <c r="C68" i="164"/>
  <c r="B62" i="164" s="1"/>
  <c r="B3" i="161"/>
  <c r="H23" i="161"/>
  <c r="E4" i="73"/>
  <c r="E18" i="73" s="1"/>
  <c r="G14" i="73"/>
  <c r="C14" i="13"/>
  <c r="C61" i="39"/>
  <c r="C41" i="39" s="1"/>
  <c r="C40" i="39"/>
  <c r="E57" i="40"/>
  <c r="E5" i="40" s="1"/>
  <c r="H57" i="40"/>
  <c r="H5" i="40" s="1"/>
  <c r="O25" i="40"/>
  <c r="Q38" i="40"/>
  <c r="P5" i="40"/>
  <c r="O57" i="40" l="1"/>
  <c r="Q57" i="40" s="1"/>
  <c r="F69" i="120"/>
  <c r="D69" i="120"/>
  <c r="G18" i="25"/>
  <c r="B62" i="68"/>
  <c r="H29" i="120"/>
  <c r="G4" i="73"/>
  <c r="B30" i="180"/>
  <c r="H54" i="120"/>
  <c r="H69" i="120" s="1"/>
  <c r="C12" i="75"/>
  <c r="H27" i="68"/>
  <c r="F62" i="68"/>
  <c r="E69" i="120"/>
  <c r="H31" i="161"/>
  <c r="H33" i="161" s="1"/>
  <c r="H13" i="35"/>
  <c r="E62" i="68"/>
  <c r="C69" i="120"/>
  <c r="H4" i="120"/>
  <c r="E9" i="40"/>
  <c r="C29" i="39"/>
  <c r="B30" i="68"/>
  <c r="G30" i="68"/>
  <c r="C34" i="6"/>
  <c r="H9" i="40"/>
  <c r="E30" i="68"/>
  <c r="P9" i="40"/>
  <c r="C9" i="40"/>
  <c r="C33" i="151"/>
  <c r="D5" i="40"/>
  <c r="O5" i="40" s="1"/>
  <c r="B16" i="161"/>
  <c r="G33" i="120"/>
  <c r="D62" i="68"/>
  <c r="F28" i="57"/>
  <c r="F27" i="57" s="1"/>
  <c r="F47" i="57" s="1"/>
  <c r="G62" i="68"/>
  <c r="C62" i="68"/>
  <c r="H47" i="68"/>
  <c r="H3" i="68"/>
  <c r="H17" i="68"/>
  <c r="H19" i="120"/>
  <c r="C8" i="14"/>
  <c r="C19" i="14" s="1"/>
  <c r="C21" i="14" s="1"/>
  <c r="D5" i="39"/>
  <c r="G18" i="73" l="1"/>
  <c r="G20" i="73" s="1"/>
  <c r="H62" i="68"/>
  <c r="D9" i="40"/>
  <c r="D28" i="40" s="1"/>
  <c r="D28" i="39"/>
  <c r="D4" i="39" s="1"/>
  <c r="Q5" i="40"/>
  <c r="D4" i="148"/>
  <c r="D62" i="39" l="1"/>
  <c r="D65" i="39" s="1"/>
  <c r="C64" i="39" s="1"/>
  <c r="O9" i="40"/>
  <c r="Q9" i="40" s="1"/>
  <c r="D15" i="148"/>
  <c r="H28" i="40" l="1"/>
  <c r="E28" i="40"/>
  <c r="G28" i="40"/>
  <c r="C28" i="40"/>
  <c r="P25" i="40" l="1"/>
  <c r="Q25" i="40" l="1"/>
  <c r="H27" i="120" l="1"/>
  <c r="F30" i="68" l="1"/>
  <c r="H24" i="68"/>
  <c r="H13" i="68"/>
  <c r="G4" i="68"/>
  <c r="E4" i="68"/>
  <c r="D32" i="120"/>
  <c r="H31" i="120"/>
  <c r="H17" i="120"/>
  <c r="E12" i="120"/>
  <c r="D12" i="120"/>
  <c r="H10" i="120"/>
  <c r="H8" i="120"/>
  <c r="E5" i="120"/>
  <c r="E18" i="120" l="1"/>
  <c r="C12" i="120"/>
  <c r="E20" i="120"/>
  <c r="E28" i="120" s="1"/>
  <c r="D18" i="68"/>
  <c r="D26" i="68" s="1"/>
  <c r="F4" i="68"/>
  <c r="H11" i="68"/>
  <c r="F5" i="120"/>
  <c r="D20" i="120"/>
  <c r="D28" i="120" s="1"/>
  <c r="D5" i="120"/>
  <c r="D18" i="120" s="1"/>
  <c r="F9" i="68"/>
  <c r="D4" i="68"/>
  <c r="H11" i="120"/>
  <c r="D9" i="68"/>
  <c r="E18" i="68"/>
  <c r="E26" i="68" s="1"/>
  <c r="H22" i="68"/>
  <c r="H23" i="68"/>
  <c r="H25" i="68"/>
  <c r="C5" i="120"/>
  <c r="H7" i="120"/>
  <c r="E9" i="68"/>
  <c r="E16" i="68" s="1"/>
  <c r="F18" i="68"/>
  <c r="F26" i="68" s="1"/>
  <c r="H25" i="120"/>
  <c r="H21" i="68"/>
  <c r="B5" i="120"/>
  <c r="H6" i="120"/>
  <c r="H14" i="120"/>
  <c r="B12" i="120"/>
  <c r="B20" i="120"/>
  <c r="H21" i="120"/>
  <c r="B4" i="68"/>
  <c r="H8" i="68"/>
  <c r="D30" i="68"/>
  <c r="H30" i="68" s="1"/>
  <c r="H29" i="68"/>
  <c r="C4" i="68"/>
  <c r="H5" i="68"/>
  <c r="F12" i="120"/>
  <c r="H15" i="120"/>
  <c r="H23" i="120"/>
  <c r="C20" i="120"/>
  <c r="C28" i="120" s="1"/>
  <c r="H15" i="68"/>
  <c r="B9" i="68"/>
  <c r="C32" i="120"/>
  <c r="H32" i="120" s="1"/>
  <c r="H30" i="120"/>
  <c r="H6" i="68"/>
  <c r="H10" i="68"/>
  <c r="C9" i="68"/>
  <c r="G9" i="68"/>
  <c r="G16" i="68" s="1"/>
  <c r="G31" i="68" s="1"/>
  <c r="H12" i="68"/>
  <c r="C18" i="68"/>
  <c r="H19" i="68"/>
  <c r="E33" i="120" l="1"/>
  <c r="C18" i="120"/>
  <c r="C33" i="120" s="1"/>
  <c r="D33" i="120"/>
  <c r="F16" i="68"/>
  <c r="F31" i="68" s="1"/>
  <c r="F18" i="120"/>
  <c r="F33" i="120" s="1"/>
  <c r="D16" i="68"/>
  <c r="D31" i="68" s="1"/>
  <c r="E31" i="68"/>
  <c r="H12" i="120"/>
  <c r="H9" i="68"/>
  <c r="H5" i="120"/>
  <c r="B18" i="120"/>
  <c r="B16" i="68"/>
  <c r="H4" i="68"/>
  <c r="C16" i="68"/>
  <c r="H20" i="120"/>
  <c r="H28" i="120" s="1"/>
  <c r="B28" i="120"/>
  <c r="H18" i="68"/>
  <c r="C26" i="68"/>
  <c r="H26" i="68" s="1"/>
  <c r="H18" i="120" l="1"/>
  <c r="H33" i="120" s="1"/>
  <c r="B33" i="120"/>
  <c r="C31" i="68"/>
  <c r="H16" i="68"/>
  <c r="B31" i="68"/>
  <c r="H31" i="68" l="1"/>
  <c r="F12" i="57" l="1"/>
  <c r="B35" i="180" l="1"/>
  <c r="B8" i="56" l="1"/>
  <c r="C22" i="164" l="1"/>
  <c r="B16" i="164" l="1"/>
  <c r="B14" i="193" l="1"/>
  <c r="C15" i="108" l="1"/>
  <c r="G15" i="108"/>
  <c r="I10" i="111"/>
  <c r="K15" i="108"/>
  <c r="L15" i="108"/>
  <c r="B15" i="108"/>
  <c r="F15" i="108"/>
  <c r="J15" i="108"/>
  <c r="D10" i="111"/>
  <c r="H10" i="111"/>
  <c r="L10" i="111"/>
  <c r="H15" i="108"/>
  <c r="M14" i="108"/>
  <c r="B10" i="111"/>
  <c r="F10" i="111"/>
  <c r="J10" i="111"/>
  <c r="M9" i="111"/>
  <c r="D15" i="108"/>
  <c r="I15" i="108"/>
  <c r="C10" i="111"/>
  <c r="G10" i="111"/>
  <c r="K10" i="111"/>
  <c r="B8" i="115"/>
  <c r="M5" i="108"/>
  <c r="E15" i="108"/>
  <c r="M9" i="108"/>
  <c r="M13" i="108"/>
  <c r="M6" i="111"/>
  <c r="E10" i="111"/>
  <c r="M6" i="112"/>
  <c r="M8" i="108"/>
  <c r="M12" i="108"/>
  <c r="M7" i="108"/>
  <c r="M11" i="108"/>
  <c r="M8" i="111"/>
  <c r="M6" i="108"/>
  <c r="M10" i="108"/>
  <c r="M7" i="111"/>
  <c r="M7" i="112"/>
  <c r="M10" i="111" l="1"/>
  <c r="M11" i="111" s="1"/>
  <c r="M15" i="108"/>
  <c r="M16" i="108" s="1"/>
  <c r="B7" i="107"/>
  <c r="C4" i="107" s="1"/>
  <c r="B7" i="192"/>
  <c r="C6" i="192" s="1"/>
  <c r="C8" i="107" l="1"/>
  <c r="C9" i="107" s="1"/>
  <c r="C5" i="192"/>
  <c r="C5" i="107"/>
  <c r="B9" i="107"/>
  <c r="B8" i="180"/>
  <c r="B9" i="192"/>
  <c r="C4" i="192"/>
  <c r="C8" i="192"/>
  <c r="C6" i="107"/>
  <c r="C7" i="192" l="1"/>
  <c r="C9" i="192" s="1"/>
  <c r="B9" i="32" l="1"/>
  <c r="B12" i="37"/>
  <c r="B60" i="164" l="1"/>
  <c r="B49" i="38"/>
  <c r="E3" i="161"/>
  <c r="B35" i="164"/>
  <c r="B30" i="38"/>
  <c r="F3" i="161"/>
  <c r="F10" i="161"/>
  <c r="F8" i="161" s="1"/>
  <c r="B36" i="75"/>
  <c r="B26" i="38"/>
  <c r="G10" i="161"/>
  <c r="B18" i="37"/>
  <c r="D10" i="161"/>
  <c r="D8" i="161" s="1"/>
  <c r="B34" i="38"/>
  <c r="B38" i="38"/>
  <c r="B23" i="37"/>
  <c r="B17" i="37" s="1"/>
  <c r="B34" i="37" s="1"/>
  <c r="H7" i="161"/>
  <c r="B43" i="164"/>
  <c r="G8" i="161"/>
  <c r="D3" i="161"/>
  <c r="C10" i="161"/>
  <c r="C8" i="161" s="1"/>
  <c r="C3" i="161"/>
  <c r="H5" i="161"/>
  <c r="C8" i="171" s="1"/>
  <c r="H4" i="161"/>
  <c r="C7" i="171" s="1"/>
  <c r="B52" i="164"/>
  <c r="B42" i="38"/>
  <c r="H12" i="161"/>
  <c r="C14" i="171" s="1"/>
  <c r="H6" i="161"/>
  <c r="C9" i="171" s="1"/>
  <c r="B22" i="164"/>
  <c r="H9" i="161"/>
  <c r="C11" i="171" s="1"/>
  <c r="B9" i="36"/>
  <c r="H13" i="161"/>
  <c r="C16" i="161" l="1"/>
  <c r="D16" i="161"/>
  <c r="B25" i="38"/>
  <c r="C6" i="171"/>
  <c r="E10" i="161"/>
  <c r="E8" i="161" s="1"/>
  <c r="H11" i="161"/>
  <c r="C13" i="171" s="1"/>
  <c r="G3" i="161"/>
  <c r="G16" i="161" s="1"/>
  <c r="H10" i="161" l="1"/>
  <c r="H3" i="161"/>
  <c r="H8" i="161"/>
  <c r="C12" i="171"/>
  <c r="C10" i="171" l="1"/>
  <c r="C14" i="6" l="1"/>
  <c r="B5" i="18" l="1"/>
  <c r="B22" i="177"/>
  <c r="B21" i="177" l="1"/>
  <c r="B23" i="177" s="1"/>
  <c r="B67" i="38" l="1"/>
  <c r="B63" i="38"/>
  <c r="B55" i="38"/>
  <c r="B51" i="38"/>
  <c r="N28" i="40"/>
  <c r="D21" i="25" l="1"/>
  <c r="D11" i="25" l="1"/>
  <c r="D10" i="25" l="1"/>
  <c r="C10" i="150" l="1"/>
  <c r="B30" i="151" l="1"/>
  <c r="B29" i="151" s="1"/>
  <c r="D11" i="150"/>
  <c r="D10" i="150" s="1"/>
  <c r="B10" i="150"/>
  <c r="B23" i="151" l="1"/>
  <c r="C13" i="148" l="1"/>
  <c r="B17" i="177" l="1"/>
  <c r="B27" i="19"/>
  <c r="E44" i="65"/>
  <c r="D44" i="65"/>
  <c r="C44" i="65"/>
  <c r="B44" i="65"/>
  <c r="E37" i="65"/>
  <c r="D37" i="65"/>
  <c r="C37" i="65"/>
  <c r="B37" i="65"/>
  <c r="D32" i="65"/>
  <c r="C32" i="65"/>
  <c r="C40" i="65" s="1"/>
  <c r="B32" i="65"/>
  <c r="E22" i="65"/>
  <c r="E25" i="65" s="1"/>
  <c r="D22" i="65"/>
  <c r="C22" i="65"/>
  <c r="C25" i="65" s="1"/>
  <c r="B22" i="65"/>
  <c r="B25" i="65" s="1"/>
  <c r="E11" i="65"/>
  <c r="E15" i="65" s="1"/>
  <c r="E29" i="65" s="1"/>
  <c r="D11" i="65"/>
  <c r="D15" i="65" s="1"/>
  <c r="C11" i="65"/>
  <c r="C15" i="65" s="1"/>
  <c r="C29" i="65" s="1"/>
  <c r="C42" i="65" s="1"/>
  <c r="C46" i="65" s="1"/>
  <c r="B11" i="65"/>
  <c r="B15" i="65" s="1"/>
  <c r="B29" i="65" s="1"/>
  <c r="L28" i="40"/>
  <c r="M28" i="40"/>
  <c r="D20" i="25"/>
  <c r="B39" i="75"/>
  <c r="B29" i="76" l="1"/>
  <c r="E19" i="57"/>
  <c r="E32" i="65"/>
  <c r="E40" i="65" s="1"/>
  <c r="E42" i="65" s="1"/>
  <c r="E46" i="65" s="1"/>
  <c r="B46" i="37"/>
  <c r="E9" i="57"/>
  <c r="E15" i="57"/>
  <c r="B2" i="30"/>
  <c r="B16" i="34"/>
  <c r="B11" i="34" s="1"/>
  <c r="F13" i="57"/>
  <c r="B37" i="10"/>
  <c r="B39" i="10" s="1"/>
  <c r="D9" i="150"/>
  <c r="B7" i="37"/>
  <c r="B8" i="34"/>
  <c r="B3" i="34" s="1"/>
  <c r="B27" i="55"/>
  <c r="B20" i="151"/>
  <c r="B49" i="76"/>
  <c r="B3" i="27"/>
  <c r="B10" i="27"/>
  <c r="B9" i="28"/>
  <c r="E5" i="57"/>
  <c r="D5" i="150"/>
  <c r="B40" i="65"/>
  <c r="B42" i="65" s="1"/>
  <c r="B46" i="65" s="1"/>
  <c r="B34" i="19"/>
  <c r="B27" i="18"/>
  <c r="B31" i="18" s="1"/>
  <c r="B33" i="18" s="1"/>
  <c r="B16" i="151"/>
  <c r="B26" i="151"/>
  <c r="B24" i="75"/>
  <c r="B3" i="55"/>
  <c r="C19" i="57"/>
  <c r="F20" i="57"/>
  <c r="F11" i="57"/>
  <c r="F6" i="57"/>
  <c r="C5" i="57"/>
  <c r="B11" i="8"/>
  <c r="B7" i="8" s="1"/>
  <c r="B16" i="177"/>
  <c r="C9" i="6"/>
  <c r="D6" i="150"/>
  <c r="B5" i="151"/>
  <c r="F8" i="57"/>
  <c r="D9" i="57"/>
  <c r="B34" i="76"/>
  <c r="B16" i="18"/>
  <c r="D25" i="65"/>
  <c r="D29" i="65" s="1"/>
  <c r="D40" i="65"/>
  <c r="B8" i="171"/>
  <c r="C4" i="171"/>
  <c r="B15" i="17"/>
  <c r="B6" i="74"/>
  <c r="B3" i="80" s="1"/>
  <c r="B7" i="55"/>
  <c r="B24" i="55"/>
  <c r="F7" i="57"/>
  <c r="F18" i="57"/>
  <c r="F21" i="57"/>
  <c r="D5" i="57"/>
  <c r="B7" i="171"/>
  <c r="C9" i="57"/>
  <c r="F10" i="57"/>
  <c r="D15" i="25"/>
  <c r="B43" i="76"/>
  <c r="B38" i="76"/>
  <c r="D15" i="73"/>
  <c r="B26" i="178"/>
  <c r="B29" i="178" s="1"/>
  <c r="B34" i="1"/>
  <c r="D8" i="150"/>
  <c r="B9" i="151"/>
  <c r="C15" i="57"/>
  <c r="F16" i="57"/>
  <c r="J28" i="40"/>
  <c r="K28" i="40"/>
  <c r="P28" i="40"/>
  <c r="B10" i="26"/>
  <c r="B10" i="164"/>
  <c r="B23" i="19"/>
  <c r="B28" i="19" s="1"/>
  <c r="B51" i="37"/>
  <c r="B17" i="55"/>
  <c r="F14" i="57"/>
  <c r="B14" i="73"/>
  <c r="F17" i="57"/>
  <c r="D19" i="57"/>
  <c r="B23" i="34"/>
  <c r="B19" i="34" s="1"/>
  <c r="D12" i="73"/>
  <c r="D11" i="73"/>
  <c r="B3" i="76"/>
  <c r="D8" i="25"/>
  <c r="B9" i="180" s="1"/>
  <c r="D9" i="180" s="1"/>
  <c r="B44" i="1"/>
  <c r="D7" i="73"/>
  <c r="B7" i="158"/>
  <c r="B4" i="8"/>
  <c r="B27" i="10"/>
  <c r="B14" i="38" l="1"/>
  <c r="E14" i="171"/>
  <c r="E11" i="171"/>
  <c r="B51" i="76"/>
  <c r="B15" i="8"/>
  <c r="B38" i="1"/>
  <c r="E4" i="57"/>
  <c r="E3" i="57" s="1"/>
  <c r="E23" i="57" s="1"/>
  <c r="B38" i="19"/>
  <c r="F9" i="57"/>
  <c r="D4" i="57"/>
  <c r="C9" i="73"/>
  <c r="B68" i="164"/>
  <c r="B26" i="34"/>
  <c r="B17" i="10"/>
  <c r="C6" i="6"/>
  <c r="B10" i="76"/>
  <c r="B8" i="76" s="1"/>
  <c r="B17" i="76" s="1"/>
  <c r="B13" i="171"/>
  <c r="B7" i="30"/>
  <c r="B14" i="30" s="1"/>
  <c r="D8" i="73"/>
  <c r="C11" i="6"/>
  <c r="B6" i="171"/>
  <c r="B26" i="1"/>
  <c r="D15" i="57"/>
  <c r="D12" i="171"/>
  <c r="E13" i="171"/>
  <c r="B19" i="178"/>
  <c r="B25" i="178" s="1"/>
  <c r="D13" i="73"/>
  <c r="H9" i="180"/>
  <c r="D16" i="73"/>
  <c r="D14" i="73" s="1"/>
  <c r="B5" i="73"/>
  <c r="D6" i="73"/>
  <c r="F15" i="57"/>
  <c r="E4" i="171"/>
  <c r="D42" i="65"/>
  <c r="D46" i="65" s="1"/>
  <c r="F22" i="57"/>
  <c r="F19" i="57" s="1"/>
  <c r="B9" i="73"/>
  <c r="D10" i="73"/>
  <c r="D20" i="171"/>
  <c r="B11" i="171"/>
  <c r="B38" i="178"/>
  <c r="B41" i="178" s="1"/>
  <c r="C6" i="148"/>
  <c r="C5" i="148" s="1"/>
  <c r="C37" i="5"/>
  <c r="C4" i="57"/>
  <c r="F5" i="57"/>
  <c r="C5" i="73"/>
  <c r="E7" i="171"/>
  <c r="B15" i="171"/>
  <c r="B14" i="171"/>
  <c r="B9" i="171"/>
  <c r="B15" i="177"/>
  <c r="B18" i="177" s="1"/>
  <c r="E18" i="171"/>
  <c r="B4" i="178"/>
  <c r="B7" i="178" s="1"/>
  <c r="B4" i="151"/>
  <c r="B33" i="151" s="1"/>
  <c r="C5" i="171"/>
  <c r="D7" i="25"/>
  <c r="B8" i="15"/>
  <c r="C16" i="171" l="1"/>
  <c r="E9" i="171"/>
  <c r="E19" i="171"/>
  <c r="E20" i="171" s="1"/>
  <c r="E8" i="171"/>
  <c r="D3" i="57"/>
  <c r="D23" i="57" s="1"/>
  <c r="C4" i="73"/>
  <c r="C18" i="73" s="1"/>
  <c r="D9" i="73"/>
  <c r="B42" i="178"/>
  <c r="B47" i="178" s="1"/>
  <c r="C20" i="171"/>
  <c r="D6" i="171"/>
  <c r="C5" i="25"/>
  <c r="C10" i="180"/>
  <c r="C8" i="180" s="1"/>
  <c r="C17" i="180" s="1"/>
  <c r="B19" i="76"/>
  <c r="B5" i="171"/>
  <c r="B12" i="178"/>
  <c r="B15" i="178" s="1"/>
  <c r="B34" i="178"/>
  <c r="B37" i="178" s="1"/>
  <c r="B16" i="178"/>
  <c r="B18" i="178" s="1"/>
  <c r="D12" i="25"/>
  <c r="B6" i="80"/>
  <c r="D5" i="73"/>
  <c r="D10" i="171"/>
  <c r="E12" i="171"/>
  <c r="B8" i="178"/>
  <c r="B11" i="178" s="1"/>
  <c r="B4" i="73"/>
  <c r="B18" i="73" s="1"/>
  <c r="C23" i="6"/>
  <c r="B30" i="178"/>
  <c r="B33" i="178" s="1"/>
  <c r="C3" i="57"/>
  <c r="C23" i="57" s="1"/>
  <c r="F4" i="57"/>
  <c r="F3" i="57" s="1"/>
  <c r="F23" i="57" s="1"/>
  <c r="B12" i="171"/>
  <c r="B5" i="75"/>
  <c r="B47" i="19"/>
  <c r="B14" i="19"/>
  <c r="B20" i="171"/>
  <c r="D5" i="171" l="1"/>
  <c r="E10" i="171"/>
  <c r="D4" i="73"/>
  <c r="B49" i="19"/>
  <c r="C24" i="6"/>
  <c r="B14" i="180"/>
  <c r="B17" i="180" s="1"/>
  <c r="B5" i="25"/>
  <c r="D6" i="25"/>
  <c r="B10" i="180" s="1"/>
  <c r="D10" i="180" s="1"/>
  <c r="C9" i="25"/>
  <c r="C4" i="25" s="1"/>
  <c r="C18" i="25" s="1"/>
  <c r="C26" i="180" s="1"/>
  <c r="C35" i="180" s="1"/>
  <c r="C17" i="5"/>
  <c r="B5" i="80"/>
  <c r="B10" i="75"/>
  <c r="B10" i="171"/>
  <c r="E6" i="171"/>
  <c r="C33" i="5"/>
  <c r="D18" i="73" l="1"/>
  <c r="D20" i="73" s="1"/>
  <c r="D16" i="171"/>
  <c r="B8" i="80"/>
  <c r="D13" i="25"/>
  <c r="B9" i="25"/>
  <c r="D9" i="25" s="1"/>
  <c r="B12" i="180" s="1"/>
  <c r="B8" i="14"/>
  <c r="B19" i="14" s="1"/>
  <c r="B21" i="14" s="1"/>
  <c r="C5" i="39"/>
  <c r="C28" i="39" s="1"/>
  <c r="C4" i="39" s="1"/>
  <c r="C26" i="6"/>
  <c r="H10" i="180"/>
  <c r="H8" i="180" s="1"/>
  <c r="D8" i="180"/>
  <c r="D17" i="180" s="1"/>
  <c r="H17" i="180" s="1"/>
  <c r="D5" i="25"/>
  <c r="B19" i="180"/>
  <c r="B4" i="171"/>
  <c r="B16" i="171" s="1"/>
  <c r="B12" i="75"/>
  <c r="B4" i="25" l="1"/>
  <c r="D4" i="25"/>
  <c r="C62" i="39"/>
  <c r="C28" i="6"/>
  <c r="C4" i="148"/>
  <c r="B5" i="13"/>
  <c r="D16" i="25" l="1"/>
  <c r="D14" i="25" s="1"/>
  <c r="D18" i="25" s="1"/>
  <c r="B14" i="25"/>
  <c r="B18" i="25" s="1"/>
  <c r="C35" i="6"/>
  <c r="C33" i="6"/>
  <c r="C31" i="6"/>
  <c r="C15" i="148"/>
  <c r="B9" i="13"/>
  <c r="B14" i="13" s="1"/>
  <c r="B7" i="13"/>
  <c r="C65" i="39"/>
  <c r="C40" i="5" l="1"/>
  <c r="C17" i="148"/>
  <c r="I28" i="40"/>
  <c r="O10" i="40"/>
  <c r="Q10" i="40" s="1"/>
  <c r="O28" i="40" l="1"/>
  <c r="Q28" i="40" s="1"/>
  <c r="C36" i="5"/>
  <c r="C51" i="5" l="1"/>
  <c r="C53" i="5" s="1"/>
  <c r="C46" i="5"/>
  <c r="C47" i="5" l="1"/>
  <c r="C56" i="5" l="1"/>
  <c r="B48" i="38" l="1"/>
  <c r="B21" i="38" l="1"/>
  <c r="B47" i="38"/>
  <c r="B46" i="38" s="1"/>
  <c r="B13" i="1" l="1"/>
  <c r="B49" i="1" l="1"/>
  <c r="B13" i="55" l="1"/>
  <c r="D7" i="150"/>
  <c r="B4" i="150"/>
  <c r="B12" i="150"/>
  <c r="C4" i="150"/>
  <c r="C12" i="150"/>
  <c r="D4" i="150" l="1"/>
  <c r="D12" i="150"/>
  <c r="B20" i="55"/>
  <c r="B30" i="55" s="1"/>
  <c r="F16" i="161" l="1"/>
  <c r="H15" i="161" l="1"/>
  <c r="E16" i="161"/>
  <c r="H16" i="161" s="1"/>
  <c r="C15" i="171" l="1"/>
  <c r="E15" i="171" l="1"/>
  <c r="E5" i="171" s="1"/>
  <c r="E16" i="171" l="1"/>
  <c r="B71" i="38" l="1"/>
  <c r="B22" i="30" l="1"/>
  <c r="B26" i="30" s="1"/>
</calcChain>
</file>

<file path=xl/sharedStrings.xml><?xml version="1.0" encoding="utf-8"?>
<sst xmlns="http://schemas.openxmlformats.org/spreadsheetml/2006/main" count="2675" uniqueCount="1337">
  <si>
    <t>Pozostałe zobowiązania (z tytułu)</t>
  </si>
  <si>
    <t>Programy motywacyjne</t>
  </si>
  <si>
    <t>Liczba opcji</t>
  </si>
  <si>
    <t>Średnia ważona cena wykonania (w zł)</t>
  </si>
  <si>
    <t>Występujące na początek okresu</t>
  </si>
  <si>
    <t>Przyznane w danym okresie</t>
  </si>
  <si>
    <t>Umorzone w danym okresie</t>
  </si>
  <si>
    <t>Wygasłe w danym okresie</t>
  </si>
  <si>
    <t>Występujące na koniec okresu</t>
  </si>
  <si>
    <t>- Kapitał zapasowy ze sprzedaży akcji powyżej wartości nominalnej</t>
  </si>
  <si>
    <t>Zyski zatrzymane</t>
  </si>
  <si>
    <t>- Wynik finansowy z lat ubiegłych</t>
  </si>
  <si>
    <t>- Wynik roku bieżącego</t>
  </si>
  <si>
    <t>Kapitał podstawowy</t>
  </si>
  <si>
    <t>Zarejestrowany kapitał akcyjny</t>
  </si>
  <si>
    <t>Rezerwy na pozabilansowe udzielone zobowiązania warunkowe analizowane portfelowo (wielkość ujemna)</t>
  </si>
  <si>
    <t>Rezerwy na pozabilansowe udzielone zobowiązania warunkowe analizowane indywidualnie (wielkość ujemna)</t>
  </si>
  <si>
    <t>Kapitał zapasowy ze sprzedaży akcji powyżej wartości nominalnej</t>
  </si>
  <si>
    <t>Pozostały kapitał zapasowy</t>
  </si>
  <si>
    <t xml:space="preserve">Niepodzielony wynik finansowy z lat ubiegłych </t>
  </si>
  <si>
    <t xml:space="preserve"> - rozliczenie zrealizowanych opcji pracowniczych</t>
  </si>
  <si>
    <t xml:space="preserve">Podatek zgodnie ze stawką obowiązującą w Polsce w danym roku podatkowym (19%) </t>
  </si>
  <si>
    <t>Zyski zatrzymane, razem</t>
  </si>
  <si>
    <t>- zakupu</t>
  </si>
  <si>
    <t>Banki</t>
  </si>
  <si>
    <t>- sprzedaży</t>
  </si>
  <si>
    <t>Koszty zakończonych prac rozwojowych</t>
  </si>
  <si>
    <t>Wartość firmy</t>
  </si>
  <si>
    <t>- oprogramowanie komputerowe</t>
  </si>
  <si>
    <t>Środki trwałe, w tym:</t>
  </si>
  <si>
    <t xml:space="preserve">- grunty </t>
  </si>
  <si>
    <t>- budynki, lokale i obiekty inżynierii lądowej i wodnej</t>
  </si>
  <si>
    <t>- środki transportu</t>
  </si>
  <si>
    <t>Środki trwałe w budowie</t>
  </si>
  <si>
    <t>Rzeczowe aktywa trwałe, razem</t>
  </si>
  <si>
    <t>kategoria default</t>
  </si>
  <si>
    <t>- nieruchomości</t>
  </si>
  <si>
    <t>- inne</t>
  </si>
  <si>
    <t>- dłużnicy</t>
  </si>
  <si>
    <t>- rozrachunki międzybankowe</t>
  </si>
  <si>
    <t>- pozostałe rozliczenia międzyokresowe czynne</t>
  </si>
  <si>
    <t>- przychody do otrzymania</t>
  </si>
  <si>
    <t>Inne aktywa, razem</t>
  </si>
  <si>
    <t>Zobowiązania w drodze</t>
  </si>
  <si>
    <t>Środki na rachunkach bieżących</t>
  </si>
  <si>
    <t>BRE Ubezpieczenia Sp. z o.o.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</si>
  <si>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</si>
  <si>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</si>
  <si>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</si>
  <si>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</si>
  <si>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</si>
  <si>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</si>
  <si>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</si>
  <si>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</si>
  <si>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</si>
  <si>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Depozyty terminowe</t>
  </si>
  <si>
    <t>15-05-2015</t>
  </si>
  <si>
    <t>07-07-2015</t>
  </si>
  <si>
    <t>28-09-2015</t>
  </si>
  <si>
    <t>30-11-2015</t>
  </si>
  <si>
    <t>20-04-2016</t>
  </si>
  <si>
    <t>Stan wyemitowanych dłużnych papierów wartościowych na koniec okresu</t>
  </si>
  <si>
    <t>Thorsten Kanzler</t>
  </si>
  <si>
    <t>Kredyty i pożyczki otrzymane</t>
  </si>
  <si>
    <t>Transakcje repo / sell buy back</t>
  </si>
  <si>
    <t>Inne zobowiązania (z tytułu)</t>
  </si>
  <si>
    <t>- zobowiązania z tytułu zabezpieczeń pieniężnych</t>
  </si>
  <si>
    <t xml:space="preserve">Zobowiązania wobec klientów, razem </t>
  </si>
  <si>
    <t>Klienci korporacyjni:</t>
  </si>
  <si>
    <t>Klienci indywidualni:</t>
  </si>
  <si>
    <t>(w tys. zł)</t>
  </si>
  <si>
    <t>Bankowość detaliczna (w tym private banking)</t>
  </si>
  <si>
    <t>- sprzedaż klientom zewnętrznym</t>
  </si>
  <si>
    <t>- sprzedaż innym segmentom</t>
  </si>
  <si>
    <t>Wynik segmentu (brutto)</t>
  </si>
  <si>
    <t>Aktywa segmentu</t>
  </si>
  <si>
    <t>Niepodzielony wynik finansowy z lat ubiegłych</t>
  </si>
  <si>
    <t>3M LIBOR + 1,4%**</t>
  </si>
  <si>
    <t>3M LIBOR + 2,2%****</t>
  </si>
  <si>
    <t>3M LIBOR + 2,5%</t>
  </si>
  <si>
    <t>24.06.2018</t>
  </si>
  <si>
    <t>- przejęcia z wartości niematerialnych w toku wytwarzania</t>
  </si>
  <si>
    <t>aktywa</t>
  </si>
  <si>
    <t>zobowiązania</t>
  </si>
  <si>
    <t>kupno</t>
  </si>
  <si>
    <t>sprzedaż</t>
  </si>
  <si>
    <t>- objęcia spółki konsolidacją metodą pełną po raz pierwszy</t>
  </si>
  <si>
    <t xml:space="preserve">- urządzenia </t>
  </si>
  <si>
    <t>- pozostałe środki trwałe</t>
  </si>
  <si>
    <t xml:space="preserve"> - korekty błędów</t>
  </si>
  <si>
    <t>Różnice kursowe netto z przeliczenia</t>
  </si>
  <si>
    <t>Zyski z transakcji minus straty</t>
  </si>
  <si>
    <t>Pozostałe pozycje segmentu</t>
  </si>
  <si>
    <t>Klienci sektora budżetowego:</t>
  </si>
  <si>
    <t>Transakcje repo</t>
  </si>
  <si>
    <t>Odpisy netto na zobowiązania warunkowe wobec banków (Nota 33)</t>
  </si>
  <si>
    <t>Inne pozycje kapitału własnego razem</t>
  </si>
  <si>
    <t xml:space="preserve">Zaangażowanie pozabilansowe </t>
  </si>
  <si>
    <t>2011</t>
  </si>
  <si>
    <t>Kredyty i pożyczki z uwzględnieniem odwrócenia dyskonta dotyczącego odpisu z tytułu utraty wartości</t>
  </si>
  <si>
    <t xml:space="preserve">Rezerwa utworzona na należności od banków (wielkość ujemna) </t>
  </si>
  <si>
    <t>Wynagrodzenie dotyczące płatności w formie akcji, w tym:</t>
  </si>
  <si>
    <t>- płatności w formie akcji rozliczane w środkach pieniężnych</t>
  </si>
  <si>
    <t>Zaangażowanie pozabilansowe netto</t>
  </si>
  <si>
    <t>Zobowiązania, które utraciły wartość</t>
  </si>
  <si>
    <t>Stan zobowiązań podporządkowanych na koniec okresu</t>
  </si>
  <si>
    <t>- zobowiązania z tytułu podatków</t>
  </si>
  <si>
    <t>- zobowiązania z tytułu dywidend</t>
  </si>
  <si>
    <t>- wierzyciele</t>
  </si>
  <si>
    <t>- bierne rozliczenia międzyokresowe kosztów</t>
  </si>
  <si>
    <t>- przychody przyszłych okresów</t>
  </si>
  <si>
    <t>08.03.2017</t>
  </si>
  <si>
    <t>18.12.2017</t>
  </si>
  <si>
    <t>Publiczny rejestr listów zastawnych</t>
  </si>
  <si>
    <t>- rezerwa na niewykorzystane urlopy</t>
  </si>
  <si>
    <t>Tele-Tech Investment Sp. z o.o.</t>
  </si>
  <si>
    <t>Garbary Sp. z o.o.</t>
  </si>
  <si>
    <t>- rezerwy na pozostałe zobowiązania wobec pracowników</t>
  </si>
  <si>
    <t>Korekty:</t>
  </si>
  <si>
    <t>Polska</t>
  </si>
  <si>
    <t>Zagranica</t>
  </si>
  <si>
    <t>Aktywa segmentu, w tym:</t>
  </si>
  <si>
    <t xml:space="preserve"> - aktywa trwałe</t>
  </si>
  <si>
    <t xml:space="preserve"> - aktywa z tytułu podatku odroczonego</t>
  </si>
  <si>
    <t>Dywidendy otrzymane</t>
  </si>
  <si>
    <t xml:space="preserve">Zyski/straty z tytułu zmian wartości godziwej </t>
  </si>
  <si>
    <t>Odsetki zapłacone</t>
  </si>
  <si>
    <t>Rezerwy na kapitałowe papiery wartościowe</t>
  </si>
  <si>
    <t>Wpływ różnych stawek opodatkowania obowiązujących w innych krajach</t>
  </si>
  <si>
    <t>Zbycie wartości niematerialnych oraz rzeczowych aktywów trwałych</t>
  </si>
  <si>
    <t>Nabycie wartości niematerialnych oraz rzeczowych aktywów trwałych</t>
  </si>
  <si>
    <t>Zmiana stanu należności od banków</t>
  </si>
  <si>
    <t>Zmiana stanu papierów wartościowych przeznaczonych do obrotu</t>
  </si>
  <si>
    <t>Zmiana stanu pożyczek i kredytów udzielonych klientom</t>
  </si>
  <si>
    <t>Zmiana stanu pozostałych aktywów</t>
  </si>
  <si>
    <t>Zmiana stanu zobowiązań wobec banków</t>
  </si>
  <si>
    <t xml:space="preserve">   - na sprawy sporne</t>
  </si>
  <si>
    <t>Stan na początek okresu (wg tytułów)</t>
  </si>
  <si>
    <t>- spisanie w ciężar utworzonej rezerwy</t>
  </si>
  <si>
    <t>Stan na koniec okresu (wg tytułów)</t>
  </si>
  <si>
    <t>Zmiana stanu zobowiązań wobec klientów</t>
  </si>
  <si>
    <t>Zmiana stanu zobowiązań z tytułu emisji dłużnych papierów wartościowych</t>
  </si>
  <si>
    <t>Zmiana stanu rezerw</t>
  </si>
  <si>
    <t>Zmiana stanu innych zobowiązań</t>
  </si>
  <si>
    <t>Wpływy z działalności inwestycyjnej</t>
  </si>
  <si>
    <t>Zbycie udziałów lub akcji w jednostkach stowarzyszonych</t>
  </si>
  <si>
    <t>Inne wpływy inwestycyjne</t>
  </si>
  <si>
    <t xml:space="preserve">Wydatki z tytułu działalności inwestycyjnej </t>
  </si>
  <si>
    <t>Ogólne koszty administracyjne amortyzacja i pozostałe koszty operacyjne</t>
  </si>
  <si>
    <t>Pozostałe zobowiązania, razem</t>
  </si>
  <si>
    <t>Inne wydatki inwestycyjne</t>
  </si>
  <si>
    <t>Wartość odpisów z tytułu utraty wartości należności z tytułu leasingu finansowego</t>
  </si>
  <si>
    <t>Wartość bilansowa netto należności z tytułu leasingu finansowego</t>
  </si>
  <si>
    <t>Inwestycja leasingowa brutto z tytułu leasingu finansowego o terminie zapadalności:</t>
  </si>
  <si>
    <t>Inwestycja leasingowa netto z tytułu leasingu finansowego</t>
  </si>
  <si>
    <t>Inwestycja leasingowa netto z tytułu leasingu finansowego o terminie zapadalności:</t>
  </si>
  <si>
    <t xml:space="preserve">Inwestycja leasingowa netto z tytułu leasingu finansowego </t>
  </si>
  <si>
    <t>Wpływy z działalności finansowej</t>
  </si>
  <si>
    <t xml:space="preserve">Z tytułu kredytów i pożyczek otrzymanych od banków </t>
  </si>
  <si>
    <t>Z tytułu kredytów i pożyczek otrzymanych od innych podmiotów</t>
  </si>
  <si>
    <t xml:space="preserve">Emisja dłużnych papierów wartościowych </t>
  </si>
  <si>
    <t xml:space="preserve">Zwiększenie stanu zobowiązań podporządkowanych </t>
  </si>
  <si>
    <t>Z tytułu emisji akcji zwykłych</t>
  </si>
  <si>
    <t>Sprzedaż akcji własnych</t>
  </si>
  <si>
    <t xml:space="preserve">Inne wpływy finansowe </t>
  </si>
  <si>
    <t>Wydatki z tytułu działalności finansowej</t>
  </si>
  <si>
    <t xml:space="preserve">Spłaty kredytów i pożyczek od banków </t>
  </si>
  <si>
    <t>Spłaty kredytów i pożyczek na rzecz innych podmiotów</t>
  </si>
  <si>
    <t>Zobowiązania segmentu</t>
  </si>
  <si>
    <t>Wykup dłużnych papierów wartościowych</t>
  </si>
  <si>
    <t xml:space="preserve">Zmniejszenie stanu zobowiązań podporządkowanych </t>
  </si>
  <si>
    <t xml:space="preserve">Z tytułu innych zobowiązań finansowych </t>
  </si>
  <si>
    <t>Płatności zobowiązań z tytułu umów leasingu finansowego</t>
  </si>
  <si>
    <t>Rezerwy techniczno-ubezpieczeniowe</t>
  </si>
  <si>
    <t xml:space="preserve">   - rezerwy techniczno-ubezpieczeniowe</t>
  </si>
  <si>
    <t xml:space="preserve">Nabycie akcji własnych </t>
  </si>
  <si>
    <t>A. Przepływy środków pieniężnych z działalności operacyjnej</t>
  </si>
  <si>
    <t>B. Przepływy środków pieniężnych z działalności inwestycyjnej</t>
  </si>
  <si>
    <t>Środki pieniężne netto z działalności inwestycyjnej</t>
  </si>
  <si>
    <t xml:space="preserve">Środki pieniężne netto z działalności operacyjnej </t>
  </si>
  <si>
    <t>Patenty, licencje i podobne wartości, w tym:</t>
  </si>
  <si>
    <t>C. Przepływy środków pieniężnych z działalności finansowej</t>
  </si>
  <si>
    <t>Środki pieniężne netto z działalności finansowej</t>
  </si>
  <si>
    <t>Zmiana stanu środków pieniężnych netto, razem (A+B+C)</t>
  </si>
  <si>
    <t>Środki pieniężne na początek okresu sprawozdawczego</t>
  </si>
  <si>
    <t>Zobowiązania wobec banku centralnego</t>
  </si>
  <si>
    <t>Stan na koniec okresu</t>
  </si>
  <si>
    <t>- odpis w koszty, w tym:</t>
  </si>
  <si>
    <t xml:space="preserve">   - pozostałe</t>
  </si>
  <si>
    <t>- rozwiązanie rezerw, w tym:</t>
  </si>
  <si>
    <t>Odpisy z tytułu rezerw na przyszłe zobowiązania</t>
  </si>
  <si>
    <t>Inne wartości niematerialne</t>
  </si>
  <si>
    <t>Wartości niematerialne razem</t>
  </si>
  <si>
    <t xml:space="preserve">Inne wartości niematerialne </t>
  </si>
  <si>
    <t>Wartości niematerialne, razem</t>
  </si>
  <si>
    <t xml:space="preserve">       Wartość kontraktu</t>
  </si>
  <si>
    <t xml:space="preserve">        Wartość godziwa </t>
  </si>
  <si>
    <t xml:space="preserve">           Wartość kontraktu</t>
  </si>
  <si>
    <t xml:space="preserve">         Wartość godziwa </t>
  </si>
  <si>
    <t>Kasa, operacje z bankiem centralnym (Nota 17)</t>
  </si>
  <si>
    <t>Odsetki naliczone</t>
  </si>
  <si>
    <t>Rezerwy na utratę wartości kredytów i pożyczek</t>
  </si>
  <si>
    <t>Zwiększenia (zaciągnięcie pożyczki)</t>
  </si>
  <si>
    <t>Zwiększenia (emisja obligacji)</t>
  </si>
  <si>
    <t>Zmniejszenia (spłata, wcześniejszy wykup)</t>
  </si>
  <si>
    <t>Zmiana w okresie (z tytułu)</t>
  </si>
  <si>
    <t>Rezerwy na świadczenia pracownicze</t>
  </si>
  <si>
    <t>Wycena pochodnych instrumentów finansowych</t>
  </si>
  <si>
    <t>Wycena papierów wartościowych</t>
  </si>
  <si>
    <t>Różnica między wartością bilansową i podatkową leasingu</t>
  </si>
  <si>
    <t>Pozostałe ujemne różnice przejściowe</t>
  </si>
  <si>
    <t>Rozliczenia międzyokresowe dotyczące amortyzacji z tytułu zastosowanej ulgi inwestycyjnej</t>
  </si>
  <si>
    <t>Różnica między wartością bilansową i podatkową rzeczowych aktywów trwałych oraz wartości niematerialnych</t>
  </si>
  <si>
    <t>Odsetki i prowizje pobrane z góry</t>
  </si>
  <si>
    <t>Pozostałe dodatnie różnice przejściowe</t>
  </si>
  <si>
    <t>Ujawnienia efektu podatkowego dotyczącego poszczególnych elementów pozostałych dochodów całkowitych</t>
  </si>
  <si>
    <t>Kwota brutto</t>
  </si>
  <si>
    <t>Podatek odroczony</t>
  </si>
  <si>
    <t>Kwota 
netto</t>
  </si>
  <si>
    <t xml:space="preserve">Różnice kursowe z przeliczenia jednostek zagranicznych </t>
  </si>
  <si>
    <t>Niezrealizowane zyski (dodatnie różnice kursowe) ujęte w roku obrotowym (netto)</t>
  </si>
  <si>
    <t>Niezrealizowane straty (ujemne różnice kursowe) ujęte w roku obrotowym (netto)</t>
  </si>
  <si>
    <t>Reklasyfikacja do zysków/strat zawartych w rachunku zysków i strat (netto)</t>
  </si>
  <si>
    <t>Odsetki zapłacone od kredytów otrzymanych od banków oraz od pożyczek podporządkowanych</t>
  </si>
  <si>
    <t>Niezrealizowane zyski na instrumentach dłużnych ujęte w roku obrotowym (netto)</t>
  </si>
  <si>
    <t>Niezrealizowane straty na instrumentach dłużnych ujęte w roku obrotowym (netto)</t>
  </si>
  <si>
    <t>Niezrealizowane zyski na instrumentach kapitałowych ujęte w roku obrotowym (netto)</t>
  </si>
  <si>
    <t>Niezrealizowane straty na instrumentach kapitałowych ujęte w roku obrotowym (netto)</t>
  </si>
  <si>
    <t>Reklasyfikacja do zysków/strat na instrumentach kapitałowych zawartych w rachunku zysków i strat (netto)</t>
  </si>
  <si>
    <t>Niezrealizowane zyski ujęte w roku obrotowym (netto)</t>
  </si>
  <si>
    <t>Niezrealizowane straty ujęte w roku obrotowym (netto)</t>
  </si>
  <si>
    <t>Przeszacowanie nieruchomości inwestycyjnych</t>
  </si>
  <si>
    <t>Reklasyfikacja do zysków zawartych w rachunku zysków i strat (netto)</t>
  </si>
  <si>
    <t>Inne dochody całkowite ujęte w roku obrotowym (netto)</t>
  </si>
  <si>
    <t>Pozostałe dochody całkowite netto</t>
  </si>
  <si>
    <t>Zysk  brutto</t>
  </si>
  <si>
    <t>Zysk  netto</t>
  </si>
  <si>
    <t>Zysk netto przypadający na:</t>
  </si>
  <si>
    <t>Zysk na jedną akcję zwykłą (w zł)</t>
  </si>
  <si>
    <t>Rozwodniony zysk na jedną akcję zwykłą (w zł)</t>
  </si>
  <si>
    <t>Pozostałe rezerwy</t>
  </si>
  <si>
    <t>Rozliczenia międzyokresowe kosztów</t>
  </si>
  <si>
    <t>Straty podatkowe pozostałe do rozliczenia w następnych okresach</t>
  </si>
  <si>
    <t>Koszty z tytułu prowizji</t>
  </si>
  <si>
    <t>Koszty obsługi i ubezpieczenia kart płatniczych</t>
  </si>
  <si>
    <t xml:space="preserve">Pozostałe środki trwałe                     </t>
  </si>
  <si>
    <t>Koszty z tytułu utworzonych rezerw na pozostałe należności (poza kredytowymi)</t>
  </si>
  <si>
    <t>Zobowiązania z tytułu zabezpieczeń pieniężnych</t>
  </si>
  <si>
    <t>PLN</t>
  </si>
  <si>
    <t>CHF</t>
  </si>
  <si>
    <t>Razem</t>
  </si>
  <si>
    <t>Powyżej 5 lat</t>
  </si>
  <si>
    <t>Korekty na:</t>
  </si>
  <si>
    <t>Kredyty i pożyczki</t>
  </si>
  <si>
    <t xml:space="preserve">Na pozabilansowe udzielone zobowiązania warunkowe* </t>
  </si>
  <si>
    <t xml:space="preserve">Na pozabilansowe udzielone zobowiązania warunkowe </t>
  </si>
  <si>
    <t>Maksymalna ekspozycja na ryzyko kredytowe – finansowy efekt zabezpieczeń</t>
  </si>
  <si>
    <t>Wartrość brutto</t>
  </si>
  <si>
    <t>Rezerwa utworzona</t>
  </si>
  <si>
    <t>Finansowy efekt zabezpieczeń</t>
  </si>
  <si>
    <t>Dane bilansowe</t>
  </si>
  <si>
    <t>− Należności bieżące</t>
  </si>
  <si>
    <t xml:space="preserve">      udzielone dużym klientom </t>
  </si>
  <si>
    <t xml:space="preserve">      udzielone średnim i małym klientom </t>
  </si>
  <si>
    <t>Razem dane bilansowe</t>
  </si>
  <si>
    <t>Dane pozabilansowe</t>
  </si>
  <si>
    <t>Zobowiązania do udzielenia kredytów oraz pozostałe udzielone zobowiązania finansowe</t>
  </si>
  <si>
    <t>Razem dane pozabilansowe</t>
  </si>
  <si>
    <t>Na pozabilansowe udzielone zobowiązania warunkowe</t>
  </si>
  <si>
    <t xml:space="preserve">   - na pozabilansowe udzielone zobowiązania warunkowe (Nota 13)</t>
  </si>
  <si>
    <t>- opcje na akcje</t>
  </si>
  <si>
    <t>Ważona średnia liczba akcji zwykłych dla potrzeb rozwodnionego zysku na akcję</t>
  </si>
  <si>
    <t>Dłużne papiery wartościowe:</t>
  </si>
  <si>
    <t>Pod-portfel</t>
  </si>
  <si>
    <t>Zmiana stanu aktywów i zobowiązań z tytułu pochodnych instrumentów finansowych</t>
  </si>
  <si>
    <t>- sprzedaży spółki poprzednio konsolidowanej</t>
  </si>
  <si>
    <t>Koszty prowizji płacone na rzecz podmiotów zewnętrznych za sprzedaż produktów Banku</t>
  </si>
  <si>
    <t>Przychody z tytułu opłat i prowizji, razem</t>
  </si>
  <si>
    <t>Koszty z tytułu opłat i prowizji, razem</t>
  </si>
  <si>
    <t>Przychody z tytułu wzrostu wartości do wysokości uprzednio dokonanych odpisów utraty wartości rzeczowych aktywów trwałych oraz wartości niematerialnych objętych umowami leasingu finansowego, najmu i dzierżawy</t>
  </si>
  <si>
    <t>Warunki oprocentowania (%)</t>
  </si>
  <si>
    <t>Efektywne oprocentowanie
(%)</t>
  </si>
  <si>
    <t>W tym: rezerwa obowiązkowa</t>
  </si>
  <si>
    <t>Korporacje i Rynki Finansowe</t>
  </si>
  <si>
    <t>Rezerwa (na pozycje z rozpoznaną utratą wartości oraz rezerwa IBNI)</t>
  </si>
  <si>
    <t>Pozostałe aktywa finansowe brutto, w tym:</t>
  </si>
  <si>
    <t>- nieprzeterminowe</t>
  </si>
  <si>
    <t>- przeterminowe powyżej 90 dni</t>
  </si>
  <si>
    <t>- rezerwy na należności przeterminowane (wielkość ujemna)</t>
  </si>
  <si>
    <t>Sprawozdanie z sytuacji finansowej</t>
  </si>
  <si>
    <t>Rachunek zysków i strat</t>
  </si>
  <si>
    <t>Koszty z tytułu odsetek</t>
  </si>
  <si>
    <t>Przychody z tytułu prowizji</t>
  </si>
  <si>
    <t>Wynagrodzenie z tytułu zasiadania w zarządach i radach nadzorczych spółki</t>
  </si>
  <si>
    <t xml:space="preserve">- środki trwałe </t>
  </si>
  <si>
    <t>Kredyty i pożyczki udzielone sektorowi budżetowemu</t>
  </si>
  <si>
    <t>Instrumenty na ryzyko rynkowe</t>
  </si>
  <si>
    <t>Pozostałe świadczenia na rzecz pracowników</t>
  </si>
  <si>
    <t xml:space="preserve">Transakcje na ryzyko rynkowe </t>
  </si>
  <si>
    <t xml:space="preserve"> - reklasyfikacja do wartości godziwej przez rachunek zysków i strat</t>
  </si>
  <si>
    <t xml:space="preserve"> - zmiany przyjętych zasad rachunkowości</t>
  </si>
  <si>
    <t>Różnice kursowe</t>
  </si>
  <si>
    <t>Dywidendy wypłacone</t>
  </si>
  <si>
    <t xml:space="preserve">Transfer na kapitał rezerwowy </t>
  </si>
  <si>
    <t>Transfer na kapitał zapasowy</t>
  </si>
  <si>
    <t>Pokrycie straty z kapitału rezerwowego</t>
  </si>
  <si>
    <t>Pokrycie straty z kapitału zapasowego</t>
  </si>
  <si>
    <t>Emisja akcji</t>
  </si>
  <si>
    <t>Umorzenie akcji</t>
  </si>
  <si>
    <t>Nabycie/(sprzedaż) akcji własnych</t>
  </si>
  <si>
    <t>Koszty emisji akcji</t>
  </si>
  <si>
    <t>Dopłaty wnoszone przez akcjonariuszy</t>
  </si>
  <si>
    <t>Pozostałe zmiany</t>
  </si>
  <si>
    <t>Program opcji pracowniczych</t>
  </si>
  <si>
    <t xml:space="preserve"> - wartość usług świadczonych przez pracowników</t>
  </si>
  <si>
    <t>Na sprawy sporne</t>
  </si>
  <si>
    <t>- zwiększenie</t>
  </si>
  <si>
    <t>Listy zastawne (PLN)</t>
  </si>
  <si>
    <t>Obligacje (PLN)</t>
  </si>
  <si>
    <t>- Składki przypisane</t>
  </si>
  <si>
    <t>- Zmiana stanu rezerwy składki</t>
  </si>
  <si>
    <t>- Przychody z tytułu administracji polis</t>
  </si>
  <si>
    <t>- Przychody z tytułu pośrednictwa ubezpieczeniowego</t>
  </si>
  <si>
    <t>Odszkodowania i świadczenia</t>
  </si>
  <si>
    <t xml:space="preserve">Przychody z tytułu wzrostu wartości do wysokości uprzednio dokonanych odpisów utraty wartości rzeczowych aktywów trwałych oraz wartości niematerialnych </t>
  </si>
  <si>
    <t>Rok rejestracji</t>
  </si>
  <si>
    <t>zwykłe na okaziciela*</t>
  </si>
  <si>
    <t>imienne zwykłe*</t>
  </si>
  <si>
    <t>1994</t>
  </si>
  <si>
    <t>1995</t>
  </si>
  <si>
    <t>1997</t>
  </si>
  <si>
    <t>1998</t>
  </si>
  <si>
    <t>2000</t>
  </si>
  <si>
    <t>2004</t>
  </si>
  <si>
    <t>2005</t>
  </si>
  <si>
    <t>2006</t>
  </si>
  <si>
    <t>2007</t>
  </si>
  <si>
    <t>2008</t>
  </si>
  <si>
    <t>2010</t>
  </si>
  <si>
    <t>* Stan akcji na dzień bilansowy</t>
  </si>
  <si>
    <t>Możliwe do wykonania na koniec okresu</t>
  </si>
  <si>
    <t>Lokaty w innych bankach do 3-ech miesięcy</t>
  </si>
  <si>
    <t>Lokaty terminowe w innych bankach</t>
  </si>
  <si>
    <t>jak będzie "0" to usunąć :</t>
  </si>
  <si>
    <t>Zmiana zakresu konsolidacji/zwiększenie udziału w konsolidowanej spółce</t>
  </si>
  <si>
    <t>Uiszczone pozostałe opłaty</t>
  </si>
  <si>
    <t>Przychody z działalności ubezpieczeniowej netto</t>
  </si>
  <si>
    <t>Przychody ze sprzedaży usług</t>
  </si>
  <si>
    <t>Koszty sprzedaży usług</t>
  </si>
  <si>
    <t>Nie notowane</t>
  </si>
  <si>
    <t>- zmniejszenie</t>
  </si>
  <si>
    <t xml:space="preserve">Budynki, lokale i obiekty inżynierii lądowej i wodnej             </t>
  </si>
  <si>
    <t xml:space="preserve">Urządzenia                </t>
  </si>
  <si>
    <t xml:space="preserve">Środki transportu  </t>
  </si>
  <si>
    <t>Zobowiązania warunkowe udzielone i otrzymane</t>
  </si>
  <si>
    <t>Zobowiązania udzielone</t>
  </si>
  <si>
    <t>Zobowiązania otrzymane</t>
  </si>
  <si>
    <t>Rok kończący się 31 grudnia</t>
  </si>
  <si>
    <t xml:space="preserve">Wartość firmy </t>
  </si>
  <si>
    <t xml:space="preserve">Grunty        </t>
  </si>
  <si>
    <t>Dłużne papiery wartościowe przeznaczone do obrotu</t>
  </si>
  <si>
    <t>Prowizje za obsługę kart płatniczych</t>
  </si>
  <si>
    <t>Prowizje za realizację przelewów</t>
  </si>
  <si>
    <t>Prowizje za prowadzenie rachunków</t>
  </si>
  <si>
    <t>`</t>
  </si>
  <si>
    <t>Środki pieniężne na koniec okresu sprawozdawczego</t>
  </si>
  <si>
    <t>Zysk przed opodatkowaniem</t>
  </si>
  <si>
    <t>Obciążenie podatkowe, razem</t>
  </si>
  <si>
    <t>Pozostałe dłużne papiery wartościowe</t>
  </si>
  <si>
    <t>Wartość księgowa</t>
  </si>
  <si>
    <t>Pozostałe kapitały rezerwowe</t>
  </si>
  <si>
    <t>Zmiana stanu</t>
  </si>
  <si>
    <t>1.</t>
  </si>
  <si>
    <t>2.</t>
  </si>
  <si>
    <t>3.</t>
  </si>
  <si>
    <t>4.</t>
  </si>
  <si>
    <t>5.</t>
  </si>
  <si>
    <t>6.</t>
  </si>
  <si>
    <t>7.</t>
  </si>
  <si>
    <t>- Commerzbank AG</t>
  </si>
  <si>
    <t>Adekwatność kapitałowa</t>
  </si>
  <si>
    <t>- zapasy</t>
  </si>
  <si>
    <t>Sprzedaż środków trwałych</t>
  </si>
  <si>
    <t>Zmiana zakresu konsolidacji</t>
  </si>
  <si>
    <t>Prowizje z działalności powierniczej</t>
  </si>
  <si>
    <t>Krótkoterminowe (do 1 roku)</t>
  </si>
  <si>
    <t>Transakcje reverse repo/ buy sell back</t>
  </si>
  <si>
    <t xml:space="preserve"> </t>
  </si>
  <si>
    <t>Z tytułu emisji własnych</t>
  </si>
  <si>
    <t>nabyte oprogramowanie komputerowe</t>
  </si>
  <si>
    <t>Do 1 roku</t>
  </si>
  <si>
    <t>Powyżej 1 roku do 5 lat</t>
  </si>
  <si>
    <t>- odpisów</t>
  </si>
  <si>
    <t>Średnia ważona liczba akcji zwykłych</t>
  </si>
  <si>
    <t xml:space="preserve">Średnia ważona liczba akcji zwykłych </t>
  </si>
  <si>
    <t xml:space="preserve">Średnia ważona rozwodniona liczba akcji zwykłych </t>
  </si>
  <si>
    <t xml:space="preserve">Wartość nominalna </t>
  </si>
  <si>
    <t xml:space="preserve">Waluta </t>
  </si>
  <si>
    <t>Zobowiązania podporządkowane</t>
  </si>
  <si>
    <t xml:space="preserve">Wartości niematerialne w toku wytwarzania </t>
  </si>
  <si>
    <t>-</t>
  </si>
  <si>
    <t>Stan zobowiązania (tys. zł)</t>
  </si>
  <si>
    <t>Liczba akcji</t>
  </si>
  <si>
    <t>Wartość księgowa na jedną akcję (w zł)</t>
  </si>
  <si>
    <t>K a p i t a ł y</t>
  </si>
  <si>
    <t>K a p i t a ł y  r a z e m</t>
  </si>
  <si>
    <t>Dłużne instrumenty finansowe wg rodzaju</t>
  </si>
  <si>
    <t>Wartość nominalna</t>
  </si>
  <si>
    <t>Gwarancje / zabezpieczenia</t>
  </si>
  <si>
    <t>Termin wykupu</t>
  </si>
  <si>
    <t>Emisje długoterminowe</t>
  </si>
  <si>
    <t>Od pozostałych podmiotów, w tym:</t>
  </si>
  <si>
    <t>niezabezpieczone</t>
  </si>
  <si>
    <t>Emisje krótkoterminowe</t>
  </si>
  <si>
    <t>Stan zobowiązań z tytułu emisji dłużnych papierów wartościowych (wartość bilansowa w tys. zł)</t>
  </si>
  <si>
    <t xml:space="preserve">Odpisy netto z tytułu utraty wartości kredytów i pożyczek </t>
  </si>
  <si>
    <t>Zaangażowanie bilansowe netto</t>
  </si>
  <si>
    <t xml:space="preserve">Zobowiązania wobec innych banków, razem </t>
  </si>
  <si>
    <t>Wynik roku bieżącego</t>
  </si>
  <si>
    <t xml:space="preserve">Nazwa spółki </t>
  </si>
  <si>
    <t>Udział  w liczbie głosów (bezpośrednio i pośrednio)</t>
  </si>
  <si>
    <t>Metoda konsolidacji</t>
  </si>
  <si>
    <t>pełna</t>
  </si>
  <si>
    <t>Transfinance a.s.</t>
  </si>
  <si>
    <t>Nota</t>
  </si>
  <si>
    <t>AKTYWA</t>
  </si>
  <si>
    <t>Kasa, operacje z bankiem centralnym</t>
  </si>
  <si>
    <t>Należności od banków</t>
  </si>
  <si>
    <t>Papiery wartościowe przeznaczone do obrotu</t>
  </si>
  <si>
    <t>Pochodne instrumenty finansowe</t>
  </si>
  <si>
    <t>Utrata wartości kapitałowych papierów wartościowych dostępnych do sprzedaży</t>
  </si>
  <si>
    <t>Kredyty i pożyczki udzielone klientom</t>
  </si>
  <si>
    <t>Aktywa zastawione</t>
  </si>
  <si>
    <t>Różnice kursowe z przeliczenia jednostek zagranicznych (netto)</t>
  </si>
  <si>
    <t>Aktywa finansowe dostępne do sprzedaży (netto)</t>
  </si>
  <si>
    <t>Zabezpieczenia przepływów pieniężnych (netto)</t>
  </si>
  <si>
    <t>Zyski z przeszacowania nieruchomości inwestycyjnych (netto)</t>
  </si>
  <si>
    <t>Różnice z rachunkowości zabezpieczeń dotyczące wartości godziwej pozycji zabezpieczanych</t>
  </si>
  <si>
    <t xml:space="preserve">Pochodne instrumenty finansowe </t>
  </si>
  <si>
    <t>(Zyski) straty z tytułu różnic kursowych z działalności finansowej</t>
  </si>
  <si>
    <t xml:space="preserve">Dywidendy i inne wypłaty na rzecz właścicieli </t>
  </si>
  <si>
    <t>Wynik na pozostałej działalności handlowej oraz na rachunkowości zabezpieczeń</t>
  </si>
  <si>
    <t xml:space="preserve"> - Wynik z wyceny pozycji zabezpieczanych</t>
  </si>
  <si>
    <t>Udział w pozostałych dochodach całkowitych jednostek stowarzyszonych (netto)</t>
  </si>
  <si>
    <t>Inne dochody całkowite (netto)</t>
  </si>
  <si>
    <t>Dochody całkowite netto, razem</t>
  </si>
  <si>
    <t>Dochody całkowite netto, razem przypadające na:</t>
  </si>
  <si>
    <t>Inne pozycje kapitału własnego</t>
  </si>
  <si>
    <t>Różnice kursowe z przeliczenia jednostek zagranicznych</t>
  </si>
  <si>
    <t>Aktywa finansowe dostępne do sprzedaży</t>
  </si>
  <si>
    <t>Zabezpieczenia przepływów pieniężnych</t>
  </si>
  <si>
    <t>Zyski z przeszacowania nieruchomości inwestycyjnych</t>
  </si>
  <si>
    <t>Inne dochody całkowite</t>
  </si>
  <si>
    <t>Rozliczenie gotówkowe programu motywacyjnego opartego na akcjach Commerzbanku*</t>
  </si>
  <si>
    <t>Wynagrodzenia byłych Członków Zarządu, którzy przestali pełnić swoje funkcje w 2010 roku</t>
  </si>
  <si>
    <t>Wykonane w danym okresie*</t>
  </si>
  <si>
    <t>Dochody całkowite razem</t>
  </si>
  <si>
    <t>Odsetki otrzymane</t>
  </si>
  <si>
    <t xml:space="preserve"> Razem Grupa</t>
  </si>
  <si>
    <t>Uzgodnienie sprawozdania z sytuacji finansowej/                  rachunku zysków i strat</t>
  </si>
  <si>
    <t>Odpisy netto z tytułu utraty wartości kredytów i pożyczek</t>
  </si>
  <si>
    <t>Rzeczowe aktywa trwałe</t>
  </si>
  <si>
    <t>Aktywa z tytułu odroczonego podatku dochodowego</t>
  </si>
  <si>
    <t>Niezrealizowane przyszłe przychody finansowe z tytułu leasingu finansowego (wielkość ujemna)</t>
  </si>
  <si>
    <t>Inne aktywa</t>
  </si>
  <si>
    <t>Środki pieniężne i ekwiwalenty środków pieniężnych, razem</t>
  </si>
  <si>
    <t>Reklasyfikacja</t>
  </si>
  <si>
    <t>Klienci budżetowi</t>
  </si>
  <si>
    <t xml:space="preserve">Kredyty i pożyczki nieprzeterminowane, bez utraty wartości </t>
  </si>
  <si>
    <t>pozostałe *)</t>
  </si>
  <si>
    <t>Klienci indywidualni</t>
  </si>
  <si>
    <t>Należności bieżące</t>
  </si>
  <si>
    <t>Kredyty terminowe</t>
  </si>
  <si>
    <t>kredyty mieszkaniowe i hipoteczne</t>
  </si>
  <si>
    <t>Klienci korporacyjni</t>
  </si>
  <si>
    <t>udzielone dużym klientom</t>
  </si>
  <si>
    <t>udzielone średnim i małym klientom</t>
  </si>
  <si>
    <t>Razem klienci</t>
  </si>
  <si>
    <t xml:space="preserve">Kredyty i pożyczki przeterminowane, bez rozpoznanej utraty wartości </t>
  </si>
  <si>
    <t>Kredyty i pożyczki, dla których rozpoznano indywidualnie utratę wartości</t>
  </si>
  <si>
    <t>- kredyty terminowe:</t>
  </si>
  <si>
    <t>Przejęte zabezpieczenia</t>
  </si>
  <si>
    <t>Nieruchomości</t>
  </si>
  <si>
    <t>Inne środki trwałe</t>
  </si>
  <si>
    <t>Zapasy</t>
  </si>
  <si>
    <t>Trudno zbywalne aktywa przejęte jako zabezpieczenia</t>
  </si>
  <si>
    <t>Zobowiązania wobec innych banków</t>
  </si>
  <si>
    <t>Zobowiązania wobec klientów</t>
  </si>
  <si>
    <t>Zobowiązania z tytułu emisji dłużnych papierów wartościowych</t>
  </si>
  <si>
    <t>Pozostałe zobowiązania</t>
  </si>
  <si>
    <t>Bieżące zobowiązanie z tytułu podatku dochodowego</t>
  </si>
  <si>
    <t>Rezerwa z tytułu odroczonego podatku dochodowego</t>
  </si>
  <si>
    <t>Rezerwy</t>
  </si>
  <si>
    <t>Z o b o w i ą z a n i a   r a z e m</t>
  </si>
  <si>
    <t>Przychody z tytułu odsetek</t>
  </si>
  <si>
    <t>Koszty odsetek</t>
  </si>
  <si>
    <t>Wynik z tytułu odsetek</t>
  </si>
  <si>
    <t>Przychody z tytułu opłat i prowizji</t>
  </si>
  <si>
    <t>Koszty z tytułu opłat i prowizji</t>
  </si>
  <si>
    <t>Wynik z tytułu opłat i prowizji</t>
  </si>
  <si>
    <t>Przychody z tytułu dywidend</t>
  </si>
  <si>
    <t>Wynik na działalności handlowej</t>
  </si>
  <si>
    <t>Pozostałe przychody operacyjne</t>
  </si>
  <si>
    <t>Ogólne koszty administracyjne</t>
  </si>
  <si>
    <t>Pozostałe koszty operacyjne</t>
  </si>
  <si>
    <t>Wynik działalności operacyjnej</t>
  </si>
  <si>
    <t>Zysk (strata) brutto</t>
  </si>
  <si>
    <t>Podatek dochodowy</t>
  </si>
  <si>
    <t>Amortyzacja</t>
  </si>
  <si>
    <t>Środki pieniężne i lokaty krótkoterminowe</t>
  </si>
  <si>
    <t>Pozostałe</t>
  </si>
  <si>
    <t>Z tytułu emisji dłużnych papierów wartościowych</t>
  </si>
  <si>
    <t>Od sektora bankowego</t>
  </si>
  <si>
    <t>Rodzaj akcji</t>
  </si>
  <si>
    <t>Rodzaj uprzywilejowania akcji</t>
  </si>
  <si>
    <t>Rodzaj ograniczenia praw do akcji</t>
  </si>
  <si>
    <t>Sposób pokrycia kapitału</t>
  </si>
  <si>
    <t>zwykłe na okaziciela</t>
  </si>
  <si>
    <t xml:space="preserve">   Zobowiązania udzielone</t>
  </si>
  <si>
    <t xml:space="preserve">     1. Zobowiązania finansowe:</t>
  </si>
  <si>
    <t xml:space="preserve">         a) Zobowiązania do udzielenia kredytu</t>
  </si>
  <si>
    <t xml:space="preserve">         b) Zobowiązania z tytułu leasingu operacyjnego</t>
  </si>
  <si>
    <t xml:space="preserve">     2. Gwarancje i inne produkty finansowe:</t>
  </si>
  <si>
    <t xml:space="preserve">         a) Akcepty bankowe</t>
  </si>
  <si>
    <t xml:space="preserve">         b) Gwarancje i akredytywy stand by</t>
  </si>
  <si>
    <t>Składki zarobione netto</t>
  </si>
  <si>
    <t>Składki zarobione</t>
  </si>
  <si>
    <t>Udział reasekuratorów</t>
  </si>
  <si>
    <t>- Udział reasekuratorów w składkach przypisanych</t>
  </si>
  <si>
    <t>- Udział reasekuratorów w zmianie stanu rezerwy składki</t>
  </si>
  <si>
    <t>Składki zarobione na udziale reasekuratorów</t>
  </si>
  <si>
    <t xml:space="preserve">     3. Pozostałe zobowiązania</t>
  </si>
  <si>
    <t xml:space="preserve">   Zobowiązania otrzymane:</t>
  </si>
  <si>
    <t xml:space="preserve">         a) Otrzymane zobowiazania finansowe</t>
  </si>
  <si>
    <t xml:space="preserve">         b) Otrzymane zobowiązania gwarancyjne</t>
  </si>
  <si>
    <t xml:space="preserve">         c) Pozostałe zobowiązania otrzymane</t>
  </si>
  <si>
    <t>w całości opłacone gotówką</t>
  </si>
  <si>
    <t>Liczba akcji, razem</t>
  </si>
  <si>
    <t>Wartość nominalna jednej akcji  (w zł)</t>
  </si>
  <si>
    <t xml:space="preserve">Środki trwałe w budowie </t>
  </si>
  <si>
    <t>- przekazania na środki trwałe</t>
  </si>
  <si>
    <t>Rezerwy na należności, które utraciły wartość</t>
  </si>
  <si>
    <t>Utworzenie rezerw (Nota 13)</t>
  </si>
  <si>
    <t xml:space="preserve">Rozwiązanie rezerw (Nota 13) </t>
  </si>
  <si>
    <t>Reklasyfikacja rezerw</t>
  </si>
  <si>
    <t xml:space="preserve">Emitowane przez rząd </t>
  </si>
  <si>
    <t>- obligacje rządowe</t>
  </si>
  <si>
    <t>- bony skarbowe</t>
  </si>
  <si>
    <t>Emitowane przez bank centralny</t>
  </si>
  <si>
    <t>- obligacje banków</t>
  </si>
  <si>
    <t xml:space="preserve">- certyfikaty depozytowe </t>
  </si>
  <si>
    <t>- obligacje korporacyjne</t>
  </si>
  <si>
    <t>- obligacje komunalne</t>
  </si>
  <si>
    <t>Dłużne i kapitałowe papiery wartościowe razem:</t>
  </si>
  <si>
    <t>Reklasyfikacja i różnice kursowe</t>
  </si>
  <si>
    <t>Notowane</t>
  </si>
  <si>
    <t>Lokaty terminowe</t>
  </si>
  <si>
    <t>- przekazania na wartości niematerialne</t>
  </si>
  <si>
    <t>Koszty pracownicze, razem</t>
  </si>
  <si>
    <t>Zarejestrowany kapitał akcyjny, razem</t>
  </si>
  <si>
    <t>- od klientów korporacyjnych</t>
  </si>
  <si>
    <t>- od klientów indywidualnych</t>
  </si>
  <si>
    <t>- od sektora budżetowego</t>
  </si>
  <si>
    <t>Opłaty i prowizje z tytułu działalności kredytowej</t>
  </si>
  <si>
    <t>Zwiększenia (emisja)</t>
  </si>
  <si>
    <t>Zmniejszenia (wykup)</t>
  </si>
  <si>
    <t>Zmniejszenia (częściowa spłata)</t>
  </si>
  <si>
    <t>Inne zmiany</t>
  </si>
  <si>
    <t>Prowizje z tytułu udzielonych gwarancji oraz operacji dokumentowych</t>
  </si>
  <si>
    <t>Uiszczone opłaty maklerskie</t>
  </si>
  <si>
    <t>Przychody z tytułu dywidend, razem</t>
  </si>
  <si>
    <t>Wynik z pozycji wymiany</t>
  </si>
  <si>
    <t>Dłużne papiery wartościowe</t>
  </si>
  <si>
    <t>- Notowane</t>
  </si>
  <si>
    <t>Utworzenie rezerwy</t>
  </si>
  <si>
    <t>Kwoty spisane w ciężar rezerw</t>
  </si>
  <si>
    <t>Kwoty odzyskane w czasie okresu sprawozdawczego</t>
  </si>
  <si>
    <t>- Nie notowane</t>
  </si>
  <si>
    <t>od 31 do 60 dni</t>
  </si>
  <si>
    <t>od 61 do 90 dni</t>
  </si>
  <si>
    <t>Transakcje reverse repo / buy sell back</t>
  </si>
  <si>
    <t>Instrumenty odsetkowe</t>
  </si>
  <si>
    <t>Instrumenty kapitałowe</t>
  </si>
  <si>
    <t>Wynik na działalności handlowej, razem</t>
  </si>
  <si>
    <t>Pozostałe przychody operacyjne, razem</t>
  </si>
  <si>
    <t>- transakcje reverse repo / buy sell back</t>
  </si>
  <si>
    <t>Niegwarantowane wartości końcowe przypadające leasingodawcy</t>
  </si>
  <si>
    <t>Pozostałe*</t>
  </si>
  <si>
    <t>Podstawowy zysk netto na akcję (wyrażony w złotych na jedną akcję)</t>
  </si>
  <si>
    <t>Długoterminowe (powyżej 1 roku)</t>
  </si>
  <si>
    <t>Należności (brutto) od banków polskich</t>
  </si>
  <si>
    <t>Należności (brutto) od banków zagranicznych</t>
  </si>
  <si>
    <t>Rezerwy na utratę wartości papierów wartościowych dostępnych do sprzedaży i aktywów zastawionych</t>
  </si>
  <si>
    <t>Rezerwy, razem</t>
  </si>
  <si>
    <t xml:space="preserve">     1. Instrumenty pochodne na stopę procentową</t>
  </si>
  <si>
    <t xml:space="preserve">     2. Walutowe instrumenty pochodne</t>
  </si>
  <si>
    <t xml:space="preserve">     3. Instrumenty pochodne na ryzyko rynkowe</t>
  </si>
  <si>
    <t>Rozwodniony zysk netto na akcję (wyrażony w złotych na jedną akcję)</t>
  </si>
  <si>
    <t>Otrzymane odszkodowania, kary i grzywny</t>
  </si>
  <si>
    <t>Przychody z tytułu rozwiązania rezerw na przyszłe zobowiązania</t>
  </si>
  <si>
    <t>Podatki i opłaty</t>
  </si>
  <si>
    <t>Składka i wpłaty na Bankowy Fundusz Gwarancyjny</t>
  </si>
  <si>
    <t>Odpisy na Zakładowy Fundusz Świadczeń Socjalnych</t>
  </si>
  <si>
    <t>Ogólne koszty administracyjne, razem</t>
  </si>
  <si>
    <t>Pozostałe koszty operacyjne, razem</t>
  </si>
  <si>
    <t xml:space="preserve">Nieprzeterminowane, bez utraty wartości </t>
  </si>
  <si>
    <t>Przeterminowane, bez utraty wartości</t>
  </si>
  <si>
    <t>Pozycje z rozpoznaną utratą wartości</t>
  </si>
  <si>
    <t>Razem brutto</t>
  </si>
  <si>
    <t>Razem netto</t>
  </si>
  <si>
    <t>do 30 dni</t>
  </si>
  <si>
    <t>Kredyty i pożyczki z utratą wartości</t>
  </si>
  <si>
    <t>KLIENCI INDYWIDUALNI</t>
  </si>
  <si>
    <t>w tym:</t>
  </si>
  <si>
    <t>KLIENCI KORPORACYJNI</t>
  </si>
  <si>
    <t>KLIENCI BUDŻETOWI</t>
  </si>
  <si>
    <t>OGÓŁEM ZMIANA STANU REZERW NA KREDYTY I POŻYCZKI UDZIELONE KLIENTOM</t>
  </si>
  <si>
    <t xml:space="preserve">- pozostałe </t>
  </si>
  <si>
    <t>Wiesław Thor</t>
  </si>
  <si>
    <t>- Pozostałe koszty na udziale własnym</t>
  </si>
  <si>
    <t>- Pozostałe przychody operacyjne</t>
  </si>
  <si>
    <t>- Koszty ekspertyz i atestów przy ocenie ryzyka</t>
  </si>
  <si>
    <t xml:space="preserve">         c) Zobowiązania kapitałowe</t>
  </si>
  <si>
    <t xml:space="preserve">Niezrealizowane zyski (dodatnie różnice kursowe) </t>
  </si>
  <si>
    <t>Niezrealizowane straty (ujemne różnice kursowe)</t>
  </si>
  <si>
    <t>Niezrealizowane zyski na instrumentach dłużnych</t>
  </si>
  <si>
    <t xml:space="preserve">Niezrealizowane straty na instrumentach dłużnych </t>
  </si>
  <si>
    <t xml:space="preserve">Niezrealizowane zyski na instrumentach kapitałowych </t>
  </si>
  <si>
    <t xml:space="preserve">Niezrealizowane straty na instrumentach kapitałowych </t>
  </si>
  <si>
    <t>Niezrealizowane zyski</t>
  </si>
  <si>
    <t xml:space="preserve">Niezrealizowane straty </t>
  </si>
  <si>
    <t>Zyski aktuarialne programu emerytalnego określonych świadczeń</t>
  </si>
  <si>
    <t>Straty aktuarialne programu emerytalnego określonych świadczeń</t>
  </si>
  <si>
    <t xml:space="preserve">Inne dochody całkowite </t>
  </si>
  <si>
    <t>Rodzaj aktywa</t>
  </si>
  <si>
    <t>Środki transportu</t>
  </si>
  <si>
    <t>- kredyty terminowe, w tym:</t>
  </si>
  <si>
    <t>Lp</t>
  </si>
  <si>
    <t>8.</t>
  </si>
  <si>
    <t>9.</t>
  </si>
  <si>
    <t>Należności z tytułu bieżącego podatku dochodowego</t>
  </si>
  <si>
    <t>Gwarancje, akcepty bankowe i akredytywy</t>
  </si>
  <si>
    <t>Papiery wartościowe dostępne do sprzedaży</t>
  </si>
  <si>
    <t>- Kontrakty IRS, OIS</t>
  </si>
  <si>
    <t xml:space="preserve">    - kredyty hipoteczne i mieszkaniowe</t>
  </si>
  <si>
    <t xml:space="preserve">    - udzielone dużym klientom</t>
  </si>
  <si>
    <t xml:space="preserve">    - udzielone średnim i małym klientom</t>
  </si>
  <si>
    <t>udział/ pokrycie (%)</t>
  </si>
  <si>
    <t>zaangażowanie (tys. zł)</t>
  </si>
  <si>
    <t>Przez rachunek zysków i strat</t>
  </si>
  <si>
    <t>Przez pozostałe dochody całkowite</t>
  </si>
  <si>
    <t>Kredyty i pożyczki udzielone klientom, w tym:</t>
  </si>
  <si>
    <t>Przez kapitał własny</t>
  </si>
  <si>
    <t xml:space="preserve">Pozostałe zmiany </t>
  </si>
  <si>
    <t>REZERWA Z TYTUŁU ODROCZONEGO PODATKU DOCHODOWEGO</t>
  </si>
  <si>
    <t>PODATEK ODROCZONY UJĘTY W RACHUNKU ZYSKÓW I STRAT</t>
  </si>
  <si>
    <t>Razem aktywa z tytułu odroczonego podatku dochodowego</t>
  </si>
  <si>
    <t>Razem rezerwa z tytułu odroczonego podatku dochodowego</t>
  </si>
  <si>
    <t>Koszty z tytułu spisanych należności i zobowiązań przedawnionych, umorzonych i nieściągalnych</t>
  </si>
  <si>
    <t>Zapłacone odszkodowania, kary i grzywny</t>
  </si>
  <si>
    <t>Przekazane darowizny</t>
  </si>
  <si>
    <t>Utrata wartości aktywów niefinansowych</t>
  </si>
  <si>
    <t>- wykorzystanie</t>
  </si>
  <si>
    <t>Koszty wynagrodzeń</t>
  </si>
  <si>
    <t>Koszty ubezpieczeń społecznych</t>
  </si>
  <si>
    <t>Podatek dochodowy, razem</t>
  </si>
  <si>
    <t>Minimalne opłaty leasingowe z tytułu nieodwołalnego leasingu operacyjnego</t>
  </si>
  <si>
    <t>Podatek dochodowy bieżący</t>
  </si>
  <si>
    <t>Podstawowy:</t>
  </si>
  <si>
    <t>Rozwodniony:</t>
  </si>
  <si>
    <t>Przychody z tytułu odsetek, razem</t>
  </si>
  <si>
    <t>Koszty odsetek, razem</t>
  </si>
  <si>
    <t>Środki pieniężne w kasie (skarbcu)</t>
  </si>
  <si>
    <t>Środki pieniężne w rachunku bieżącym</t>
  </si>
  <si>
    <t>Przejęte aktywa do zbycia</t>
  </si>
  <si>
    <t>Rezerwa utworzona na należności od banków polskich</t>
  </si>
  <si>
    <t>Rezerwa utworzona na należności od banków zagranicznych</t>
  </si>
  <si>
    <t>Nabycie udziałów lub akcji w jednostkach zależnych</t>
  </si>
  <si>
    <t>Należności (netto) od banków, razem</t>
  </si>
  <si>
    <t>Rachunki bieżące</t>
  </si>
  <si>
    <t>Wartości niematerialne w toku wytwarzania</t>
  </si>
  <si>
    <t>- przejęcia ze środków trwałych w budowie</t>
  </si>
  <si>
    <t>- innych zwiększeń</t>
  </si>
  <si>
    <t>- likwidacji</t>
  </si>
  <si>
    <t>Przychody z tytułu składek</t>
  </si>
  <si>
    <t>Odszkodowania i świadczenia netto</t>
  </si>
  <si>
    <t>Wartości niematerialne</t>
  </si>
  <si>
    <t>- przekazania na wartości niematerialne oddane do użytku</t>
  </si>
  <si>
    <t>- innych zmniejszeń</t>
  </si>
  <si>
    <t xml:space="preserve">- zakupu </t>
  </si>
  <si>
    <t xml:space="preserve">- objęcia spółki konsolidacją metodą pełną po raz pierwszy </t>
  </si>
  <si>
    <t xml:space="preserve">- innych zwiększeń </t>
  </si>
  <si>
    <t xml:space="preserve">- sprzedaży </t>
  </si>
  <si>
    <t xml:space="preserve">- innych zmniejszeń </t>
  </si>
  <si>
    <t>Nakłady na środki trwałe i wartości niematerialne</t>
  </si>
  <si>
    <t>- Warranty sprzedane w obrocie giełdowym</t>
  </si>
  <si>
    <t>Reklasyfikacja do zysków/strat na instrumentach dłużnych zawartych w rachunku zysków i strat (netto)</t>
  </si>
  <si>
    <t>Kalkulacja efektywnej stopy podatkowej</t>
  </si>
  <si>
    <t>Efektywna stopa podatkowa</t>
  </si>
  <si>
    <t>Inne należności</t>
  </si>
  <si>
    <t>Należności (brutto) od banków, razem</t>
  </si>
  <si>
    <t>Stan rezerw na należności od banków na początek okresu</t>
  </si>
  <si>
    <t>- różnice kursowe</t>
  </si>
  <si>
    <t>- pozostałe</t>
  </si>
  <si>
    <t>Stan rezerw na należności od banków na koniec okresu</t>
  </si>
  <si>
    <t>Zmiana stanu środków pieniężnych z tytułu różnic kursowych</t>
  </si>
  <si>
    <t>(Zyski) straty z działalności inwestycyjnej</t>
  </si>
  <si>
    <t>Kapitałowe papiery wartościowe:</t>
  </si>
  <si>
    <t>- notowane</t>
  </si>
  <si>
    <t>- nie notowane</t>
  </si>
  <si>
    <t>Stan zobowiązania</t>
  </si>
  <si>
    <t xml:space="preserve">Razem instrumenty pochodne z transakcji pozagiełdowych </t>
  </si>
  <si>
    <t xml:space="preserve">Razem walutowe instrumenty pochodne </t>
  </si>
  <si>
    <t xml:space="preserve">Razem instrumenty pochodne na stopę procentową z transakcji pozagiełdowych </t>
  </si>
  <si>
    <t xml:space="preserve">Razem instrumenty pochodne na stopę procentową </t>
  </si>
  <si>
    <t>Razem instrumenty pochodne zabezpieczające</t>
  </si>
  <si>
    <t>Pochodne instrumenty finansowe przeznaczone do obrotu</t>
  </si>
  <si>
    <t>Walutowe instrumenty pochodne</t>
  </si>
  <si>
    <t>- Walutowe transakcje terminowe (FX forward)</t>
  </si>
  <si>
    <t>- Kontrakty FX swap</t>
  </si>
  <si>
    <t>- Kontrakty CIRS</t>
  </si>
  <si>
    <t>- Opcje walutowe kupione lub sprzedane w obrocie pozagiełdowym</t>
  </si>
  <si>
    <t>- rozliczenie zrealizowanych opcji</t>
  </si>
  <si>
    <t xml:space="preserve">- Walutowe kontrakty futures </t>
  </si>
  <si>
    <t>- Opcje walutowe kupione lub sprzedane w obrocie giełdowym</t>
  </si>
  <si>
    <t>Pochodne na stopę procentową</t>
  </si>
  <si>
    <t>- Kontrakty IRS</t>
  </si>
  <si>
    <t>- Kontrakty FRA</t>
  </si>
  <si>
    <t>- Opcje na stopę procentową kupione lub sprzedane w obrocie pozagiełdowym</t>
  </si>
  <si>
    <t>- Pozostałe pozagiełdowe instrumenty pochodne na stopę procentową</t>
  </si>
  <si>
    <t>Zwiększenia z tytułu</t>
  </si>
  <si>
    <t>Zmniejszenia z tytułu</t>
  </si>
  <si>
    <t>Amortyzacja za okres z tytułu</t>
  </si>
  <si>
    <t>Nabyte patenty, licencje i podobne wartości, w tym:</t>
  </si>
  <si>
    <t>Odpisy netto na należności od banków (Nota 18)</t>
  </si>
  <si>
    <t>Papiery wartościowe przeznaczone do obrotu (Nota 19)</t>
  </si>
  <si>
    <t>Należności od banków (Nota 18)</t>
  </si>
  <si>
    <t>Weksle uprawnione do redyskonta w banku centralnym (Nota 22)</t>
  </si>
  <si>
    <t>- Kontrakty futures na stopę procentową</t>
  </si>
  <si>
    <t>- Opcje na stopę procentową w obrocie giełdowym</t>
  </si>
  <si>
    <t>Instrumenty pochodne zabezpieczające</t>
  </si>
  <si>
    <t>Instrumenty pochodne wyznaczone jako zabezpieczenie wartości godziwej</t>
  </si>
  <si>
    <t>- poniesionych kosztów wytworzenia</t>
  </si>
  <si>
    <t>- Walutowe kontrakty futures</t>
  </si>
  <si>
    <t>- FX forward</t>
  </si>
  <si>
    <t>Instrumenty pochodne wyznaczone jako zabezpieczenie przepływów pieniężnych</t>
  </si>
  <si>
    <t>- Nabyte w obrocie giełdowym opcje walutowe</t>
  </si>
  <si>
    <t>Inne zobowiązania przeznaczone do obrotu</t>
  </si>
  <si>
    <t>- Pozostałe</t>
  </si>
  <si>
    <t>- należności bieżące</t>
  </si>
  <si>
    <t>Kredyty i pożyczki udzielone klientom indywidualnym:</t>
  </si>
  <si>
    <t>Kredyty terminowe, w tym:</t>
  </si>
  <si>
    <t>Kredyty hipoteczne i mieszkaniowe</t>
  </si>
  <si>
    <t>Kredyty terminowe udzielone dużym klientom</t>
  </si>
  <si>
    <t>Kredyty terminowe udzielone średnim i małym klientom</t>
  </si>
  <si>
    <t>Utworzenie rezerw</t>
  </si>
  <si>
    <t>Rozwiązanie rezerw</t>
  </si>
  <si>
    <t>Należności spisane w ciężar rezerw</t>
  </si>
  <si>
    <t>Kredyty i pożyczki udzielone klientom korporacyjnym:</t>
  </si>
  <si>
    <t>Kredyty i pożyczki (brutto) od klientów</t>
  </si>
  <si>
    <t>Kredyty i pożyczki (netto) od klientów</t>
  </si>
  <si>
    <t xml:space="preserve">Rezerwa utworzona na należności od klientów (wielkość ujemna) </t>
  </si>
  <si>
    <t>Poniesione, ale nie zidentyfikowane straty</t>
  </si>
  <si>
    <t>Zaangażowanie bilansowe brutto</t>
  </si>
  <si>
    <t>ZOBOWIĄZANIA PODPORZĄDKOWANE</t>
  </si>
  <si>
    <t>Umowne warunki oprocentowania</t>
  </si>
  <si>
    <t>Należności, które utraciły wartość</t>
  </si>
  <si>
    <t xml:space="preserve">Inne osoby i podmioty powiązane* </t>
  </si>
  <si>
    <t>- Do 1 roku</t>
  </si>
  <si>
    <t>- Powyżej 1 roku i nie więcej niż 5 lat</t>
  </si>
  <si>
    <t>- Powyżej 5 lat</t>
  </si>
  <si>
    <t>Zysk netto</t>
  </si>
  <si>
    <t xml:space="preserve">Zapłacony podatek dochodowy </t>
  </si>
  <si>
    <t>Stan na początek okresu</t>
  </si>
  <si>
    <t xml:space="preserve">Różnice kursowe </t>
  </si>
  <si>
    <t>Zwiększenia</t>
  </si>
  <si>
    <t>Termin wymagalności/ wykupu</t>
  </si>
  <si>
    <t>Zmniejszenia (sprzedaż, wykup, umorzenie)</t>
  </si>
  <si>
    <t>Odpisy netto na kredyty i pożyczki udzielone klientom (Nota 22)</t>
  </si>
  <si>
    <t>Straty z tytułu utraty wartości instrumentów kapitałowych i dłużnych dostępnych do sprzedaży</t>
  </si>
  <si>
    <t>Aktywa</t>
  </si>
  <si>
    <t>Zobowiązania</t>
  </si>
  <si>
    <t>Hipoteczny rejestr listów zastawnych</t>
  </si>
  <si>
    <t>Koszty pracownicze</t>
  </si>
  <si>
    <t>Przychody z tytułu sprzedaży lub likwidacji środków trwałych, wartości 
niematerialnych, aktywów do zbycia oraz zapasów</t>
  </si>
  <si>
    <t>Koszty z tytułu sprzedaży lub likwidacji środków trwałych, wartości niematerialnych, aktywów do zbycia oraz zapasów</t>
  </si>
  <si>
    <t xml:space="preserve"> - udziały niekontrolujące</t>
  </si>
  <si>
    <t>- udziały niekontrolujące</t>
  </si>
  <si>
    <t>Udziały niekontrolujące</t>
  </si>
  <si>
    <t>Zysk netto przypadający na udziały niekontrolujące</t>
  </si>
  <si>
    <t>Kapitał podstawowy:</t>
  </si>
  <si>
    <t>- Zarejestrowany kapitał akcyjny</t>
  </si>
  <si>
    <t>Wynagrodzenie zasadnicze</t>
  </si>
  <si>
    <t>Pozostałe korzyści</t>
  </si>
  <si>
    <t>Mariusz Grendowicz</t>
  </si>
  <si>
    <t>Przemysław Gdański</t>
  </si>
  <si>
    <t>Hans-Dieter Kemler</t>
  </si>
  <si>
    <t>Jarosław Mastalerz</t>
  </si>
  <si>
    <t>Christian Rhino</t>
  </si>
  <si>
    <t>Andre Carls</t>
  </si>
  <si>
    <t>Maciej Leśny</t>
  </si>
  <si>
    <t xml:space="preserve">Teresa Mokrysz </t>
  </si>
  <si>
    <t>Waldemar Stawski</t>
  </si>
  <si>
    <t>Marek Wierzbowski</t>
  </si>
  <si>
    <t>Cezary Stypułkowski</t>
  </si>
  <si>
    <t xml:space="preserve">    Pozycje pozabilansowe razem</t>
  </si>
  <si>
    <t>Z o b o w i ą z a n i a</t>
  </si>
  <si>
    <t>ZOBOWIĄZANIA I KAPITAŁY</t>
  </si>
  <si>
    <t>ZOBOWIĄZANIA I KAPITAŁY RAZEM</t>
  </si>
  <si>
    <t>2012</t>
  </si>
  <si>
    <t>do 10 lipca 2012</t>
  </si>
  <si>
    <t>od 11 lipca do 7 sierpnia</t>
  </si>
  <si>
    <t>od 8 sierpnia do 5 września</t>
  </si>
  <si>
    <t>BRE Agent Ubezpieczeniowy Sp. z o.o.</t>
  </si>
  <si>
    <t>Przychody odsetkowe na instrumentach pochodnych zaklasyfikowanych do księgi bankowej</t>
  </si>
  <si>
    <t>Z tytułu rozliczeń z bankami</t>
  </si>
  <si>
    <t>Z tytułu rozliczeń z klientami</t>
  </si>
  <si>
    <t xml:space="preserve">Przychody netto z tytułu leasingu operacyjnego </t>
  </si>
  <si>
    <t>Wynagrodzenia byłych Członków Zarządu, którzy przestali pełnić swoje funkcje w 2012 roku</t>
  </si>
  <si>
    <t>Cezary Kocik</t>
  </si>
  <si>
    <t>Joerg Hessenmueller</t>
  </si>
  <si>
    <t>Stephan Engels</t>
  </si>
  <si>
    <t>Rezerwy na kredyty i pożyczki z utratą wartości</t>
  </si>
  <si>
    <t>od 5 do 3 października</t>
  </si>
  <si>
    <t>3M LIBOR + 1,2%*</t>
  </si>
  <si>
    <t>Koszty odsetkowe na instrumentach pochodnych zaklasyfikowanych do księgi bankowej</t>
  </si>
  <si>
    <t>od 4 października do 8 listopada</t>
  </si>
  <si>
    <t>od 9 listopada do 9 grudnia</t>
  </si>
  <si>
    <t>od 10 grudnia</t>
  </si>
  <si>
    <t>AKTYWA RAZEM</t>
  </si>
  <si>
    <t>Papiery wartościowe, na których nie ustanowiono zabezpieczeń</t>
  </si>
  <si>
    <t>Papiery wartościowe, na których ustanowiono zabezpieczenia</t>
  </si>
  <si>
    <t>Razem papiery wartościowe przeznaczone do obrotu</t>
  </si>
  <si>
    <t>powyżej 90 dni</t>
  </si>
  <si>
    <t>Przychody netto z tytułu leasingu operacyjnego, w tym:</t>
  </si>
  <si>
    <t>- Przychody z tytułu leasingu operacyjnego</t>
  </si>
  <si>
    <t>- Koszty amortyzacji środków trwałych oddanych w leasing operacyjny</t>
  </si>
  <si>
    <t>Przychody netto z tytułu leasingu operacyjnego razem</t>
  </si>
  <si>
    <t>Przychody odsetkowe (rachunek zysków i strat)</t>
  </si>
  <si>
    <t>Koszty odsetkowe (rachunek zysków i strat)</t>
  </si>
  <si>
    <t>Euroobligacje (EUR)</t>
  </si>
  <si>
    <t>28-07-2015</t>
  </si>
  <si>
    <t>23-11-2015</t>
  </si>
  <si>
    <t>12-10-2015</t>
  </si>
  <si>
    <t>28-09-2016</t>
  </si>
  <si>
    <t>20-04-2017</t>
  </si>
  <si>
    <t>Listy zastawne (EUR)</t>
  </si>
  <si>
    <t>19-10-2017</t>
  </si>
  <si>
    <t>15-06-2018</t>
  </si>
  <si>
    <t>Fundusz ogólnego ryzyka</t>
  </si>
  <si>
    <t>Transfer na fundusz ogólnego ryzyka</t>
  </si>
  <si>
    <t>gwarancja</t>
  </si>
  <si>
    <t xml:space="preserve">Różnice z rachunkowości zabezpieczeń dotyczące wartości godziwej pozycji zabezpieczanych </t>
  </si>
  <si>
    <t>Grupa Commerzbank AG</t>
  </si>
  <si>
    <t xml:space="preserve">         c) Gwarancje przejęcia emisji</t>
  </si>
  <si>
    <t>Kapitały przypadające na akcjonariuszy mBanku S.A. razem</t>
  </si>
  <si>
    <t>Zysk netto przypadający na akcjonariuszy mBanku S.A.</t>
  </si>
  <si>
    <t xml:space="preserve"> - akcjonariuszy mBanku S.A.</t>
  </si>
  <si>
    <t>- akcjonariuszy mBanku S.A.</t>
  </si>
  <si>
    <t>Kapitały własne przypadające na akcjonariuszy mBanku S.A.</t>
  </si>
  <si>
    <t>Sprawozdawczość według segmentów działalności Grupy mBanku S.A.</t>
  </si>
  <si>
    <t xml:space="preserve">Sprawozdawczość według segmentów geograficznych Grupy mBanku S.A. za okres od 1 stycznia do 31 grudnia
</t>
  </si>
  <si>
    <r>
      <t xml:space="preserve">− </t>
    </r>
    <r>
      <rPr>
        <sz val="8"/>
        <color indexed="63"/>
        <rFont val="Verdana"/>
        <family val="2"/>
        <charset val="238"/>
      </rPr>
      <t>Kredyty terminowe, w tym:</t>
    </r>
  </si>
  <si>
    <r>
      <t xml:space="preserve">      k</t>
    </r>
    <r>
      <rPr>
        <sz val="8"/>
        <color indexed="63"/>
        <rFont val="Verdana"/>
        <family val="2"/>
        <charset val="238"/>
      </rPr>
      <t>redyty hipoteczne i mieszkaniowe</t>
    </r>
  </si>
  <si>
    <r>
      <t xml:space="preserve">− </t>
    </r>
    <r>
      <rPr>
        <sz val="8"/>
        <color indexed="63"/>
        <rFont val="Verdana"/>
        <family val="2"/>
        <charset val="238"/>
      </rPr>
      <t>Kredyty terminowe:</t>
    </r>
  </si>
  <si>
    <r>
      <t xml:space="preserve">kategoria </t>
    </r>
    <r>
      <rPr>
        <i/>
        <sz val="8"/>
        <rFont val="Verdana"/>
        <family val="2"/>
        <charset val="238"/>
      </rPr>
      <t>default</t>
    </r>
  </si>
  <si>
    <r>
      <t xml:space="preserve">kategoria </t>
    </r>
    <r>
      <rPr>
        <i/>
        <sz val="8"/>
        <color rgb="FF201C17"/>
        <rFont val="Verdana"/>
        <family val="2"/>
        <charset val="238"/>
      </rPr>
      <t>default</t>
    </r>
  </si>
  <si>
    <t>Przychody z  tytułu odzyskanych należności przedawnionych, umorzonych i nieściągalnych</t>
  </si>
  <si>
    <t>- Odszkodowania i świadczenia wypłacone w bieżącym roku wraz z kosztami likwidacji brutto</t>
  </si>
  <si>
    <t>- Zmiana stanu rezerwy na odszkodowania i świadczenia wypłacone w bieżącym roku wraz z kosztami likwidacji brutto</t>
  </si>
  <si>
    <t>- Odszkodowania i świadczenia wypłacone w bieżącym roku wraz z kosztami likwidacji na udziale reasekuratora</t>
  </si>
  <si>
    <t>- Zmiana stanu rezerwy na odszkodowania i świadczenia wypłacone w bieżącym roku wraz z kosztami likwidacji na udziale reasekuratora</t>
  </si>
  <si>
    <t>Koszty tworzenia odpisów z tytułu utraty wartości rzeczowych aktywów trwałych oraz wartości niematerialnych</t>
  </si>
  <si>
    <t>Koszty tworzenia odpisów z tytułu utraty wartości rzeczowych aktywów trwałych oraz wartości niematerialnych objętych umowami leasingu finansowego, najmu i dzierżawy</t>
  </si>
  <si>
    <t xml:space="preserve">Zysk netto przypadający na akcjonariuszy mBanku S.A., zastosowany przy ustalaniu rozwodnionego zysku na akcję </t>
  </si>
  <si>
    <t>2013</t>
  </si>
  <si>
    <t>do 13 stycznia 2013</t>
  </si>
  <si>
    <t>od 14 stycznia do 5 marca</t>
  </si>
  <si>
    <t>od 4 kwietnia do 16 lipca</t>
  </si>
  <si>
    <t>Członkowie Rady Nadzorczej i Zarządu mBanku, kluczowy personel kierowniczy mBanku, Członkowie Rady Nadzorczej i Zarządu Commerzbanku</t>
  </si>
  <si>
    <t>Członkowie Zarządu mBanku</t>
  </si>
  <si>
    <t>Lidia Jabłonowska-Luba</t>
  </si>
  <si>
    <t>Martin Blessing</t>
  </si>
  <si>
    <t>Nabycie udziałów lub akcji w jednostkach zależnych - zwiększenie zaangażowania</t>
  </si>
  <si>
    <t>mWealth Management S.A.</t>
  </si>
  <si>
    <t xml:space="preserve">mLeasing Sp. z o.o. </t>
  </si>
  <si>
    <t xml:space="preserve">mFaktoring S.A. </t>
  </si>
  <si>
    <t xml:space="preserve">mCentrum Operacji Sp. z o.o. </t>
  </si>
  <si>
    <t>mBank Hipoteczny S.A.</t>
  </si>
  <si>
    <t>Wycena aktywów finansowych dostępnych do sprzedaży</t>
  </si>
  <si>
    <t>- płatności w formie akcji rozliczane w opcjach na akcje mBanku S.A.</t>
  </si>
  <si>
    <t>Dłużne i kapitałowe papiery wartościowe razem</t>
  </si>
  <si>
    <t>BDH Development Sp. z o.o.</t>
  </si>
  <si>
    <t>od 17 lipca do 9 października</t>
  </si>
  <si>
    <t>od 10 października do 26 listopada</t>
  </si>
  <si>
    <t>od 27 listopada do 31 grudnia</t>
  </si>
  <si>
    <t>Pozostałe dochody całkowite netto, w tym:</t>
  </si>
  <si>
    <t>Pozycje, które mogą być przeklasyfikowane do rachunku zysków i strat</t>
  </si>
  <si>
    <t>Pozycje, które nie zostaną przeklasyfikowane do rachunku zysków i strat</t>
  </si>
  <si>
    <t>Zyski i straty aktuarialne dotyczące świadczeń pracowniczych po okresie zatrudnienia</t>
  </si>
  <si>
    <t>Pozycje, które mogą być przeklasyfikowane do rachunku zysków i strat, w tym:</t>
  </si>
  <si>
    <t>Pozycje, które nie zostaną przeklasyfikowane do rachunku zysków i strat, w tym:</t>
  </si>
  <si>
    <t xml:space="preserve">Zyski i straty aktuarialne dotyczące świadczeń pracowniczych po okresie zatrudnienia </t>
  </si>
  <si>
    <t>Zyski aktuarialne</t>
  </si>
  <si>
    <t>Straty aktuarialne</t>
  </si>
  <si>
    <t>Wynik na inwestycyjnych papierach wartościowych oraz inwestycjach w jednostki zależne i stowarzyszone</t>
  </si>
  <si>
    <t>Inwestycyjne papiery wartościowe</t>
  </si>
  <si>
    <t>Zmiana stanu inwestycyjnych papierów wartościowych</t>
  </si>
  <si>
    <t xml:space="preserve"> - aktywa z tytułu świadczeń pracowniczych po okresie zatrudnienia 
   oraz prawa wynikające z umów ubezpieczeniowych</t>
  </si>
  <si>
    <t>Koszty odsetek świadczeń pracowniczych po okresie zatrudnienia</t>
  </si>
  <si>
    <t>- rezerwa na świadczenia pracownicze po okresie zatrudnienia</t>
  </si>
  <si>
    <t>Zmiana stanu rezerwy na świadczenia pracownicze po okresie zatrudnienia</t>
  </si>
  <si>
    <t>Rezerwa na świadczenia pracownicze po okresie zatrudnienia</t>
  </si>
  <si>
    <t>- rezerwa emerytalno - rentowa</t>
  </si>
  <si>
    <t>- rezerwa pośmiertna</t>
  </si>
  <si>
    <t>- rezerwa na Zakładowy Fundusz Świadczeń Socjalnych</t>
  </si>
  <si>
    <t>Zmiana w okresie, z tytułu:</t>
  </si>
  <si>
    <t>Odpis na rezerwę, w tym:</t>
  </si>
  <si>
    <t>Koszt odsetkowy, w tym:</t>
  </si>
  <si>
    <t>Redukcja/ likwidacja planu, w tym:</t>
  </si>
  <si>
    <t>Świadczenia wypłacone, w tym:</t>
  </si>
  <si>
    <t>Stan rezerw na koniec okresu</t>
  </si>
  <si>
    <t>Stan rezerw na początek okresu</t>
  </si>
  <si>
    <t>Rozbicie zysków i strat aktuarialnych</t>
  </si>
  <si>
    <t>Zmiana założeń finansowych, w tym:</t>
  </si>
  <si>
    <t>Zmiana założeń demograficznych, w tym:</t>
  </si>
  <si>
    <t>Pozostałe zmiany, w tym:</t>
  </si>
  <si>
    <t>Inwestycyjne papiery wartościowe, na których nie ustanowiono zabezpieczeń</t>
  </si>
  <si>
    <t>Inwestycyjne papiery wartościowe, na których ustanowiono zabezpieczenia</t>
  </si>
  <si>
    <t>Razem inwestycyjne papiery wartościowe</t>
  </si>
  <si>
    <t xml:space="preserve">Inwestycyjne papiery wartościowe </t>
  </si>
  <si>
    <t xml:space="preserve">Rezerwy na inwestycyjne papiery wartościowe razem </t>
  </si>
  <si>
    <t>- Inwestorzy nie związani z 
  Grupą mBanku</t>
  </si>
  <si>
    <t>6M WIBOR + 2,25%</t>
  </si>
  <si>
    <t>20.12.2023</t>
  </si>
  <si>
    <t xml:space="preserve">Aspiro S.A. </t>
  </si>
  <si>
    <t>BRE Ubezpieczenia TUiR S.A.</t>
  </si>
  <si>
    <t>Dom Maklerski mBanku S.A.</t>
  </si>
  <si>
    <t>mLocum S.A.</t>
  </si>
  <si>
    <t>Koszty świadczeń pracowniczych po okresie zatrudnienia</t>
  </si>
  <si>
    <t>Inne aktywa, w tym:</t>
  </si>
  <si>
    <t>15-11-2016</t>
  </si>
  <si>
    <t>16-06-2017</t>
  </si>
  <si>
    <t>Euroobligacje (CHF)</t>
  </si>
  <si>
    <t>08-10-2018</t>
  </si>
  <si>
    <t>22-10-2018</t>
  </si>
  <si>
    <t>Euroobligacje (CZK)</t>
  </si>
  <si>
    <t>06-12-2018</t>
  </si>
  <si>
    <t>21-06-2019</t>
  </si>
  <si>
    <t>28-07-2020</t>
  </si>
  <si>
    <t xml:space="preserve">Dochody nie podlegające opodatkowaniu*) </t>
  </si>
  <si>
    <t>Koszty nie stanowiące kosztów uzyskania przychodów**)</t>
  </si>
  <si>
    <t>Inne pozycje wpływające na wysokość obciążenia podatkowego</t>
  </si>
  <si>
    <t>Średnia ważona cena wykonania 
(w zł)</t>
  </si>
  <si>
    <t>Zyski i straty aktuarialne ujmowane w pozostałych dochodach całkowitych (Nota 16), w tym:</t>
  </si>
  <si>
    <t>3M LIBOR + 2,0%***</t>
  </si>
  <si>
    <t>Wynik roku bieżącego
przypadający
na akcjonariuszy
mBanku S.A.</t>
  </si>
  <si>
    <t>Zbycie udziałów lub akcji w jednostkach zależnych, po odliczeniu zbytych środków pieniężnych</t>
  </si>
  <si>
    <t>Zyski i straty aktuarialne dotyczące świadczeń pracowniczych po okresie zatrudnienia (netto)</t>
  </si>
  <si>
    <t>- rezerwa na świadczenia z Zakładowego Funduszu Świadczeń Socjalnych</t>
  </si>
  <si>
    <t>Razem rozpoznane pochodne aktywa/zobowiązania</t>
  </si>
  <si>
    <t>Razem rozpoznane pochodne aktywa/zobowązania oraz inne zobowiązania finasowe przeznaczone do obrotu</t>
  </si>
  <si>
    <t>Razem rozpoznane pochodne aktywa/zobowiązania oraz inne zobowiązania finasowe przeznaczone do obrotu</t>
  </si>
  <si>
    <t>Aktywa trwałe przeznaczone do sprzedaży</t>
  </si>
  <si>
    <t>Zobowiązania przeznaczone do sprzedaży</t>
  </si>
  <si>
    <t>za okres od 1 stycznia do 31 grudnia 2014 roku</t>
  </si>
  <si>
    <t>Bankowość Korporacyjna i Inwestycyjna</t>
  </si>
  <si>
    <t>Rynki Finansowe</t>
  </si>
  <si>
    <t>31.12.2014</t>
  </si>
  <si>
    <t>Stan na 31 grudnia 2014 roku</t>
  </si>
  <si>
    <t>31 grudnia 2014 r.</t>
  </si>
  <si>
    <t>Stan na 31 grudnia 2014 r.</t>
  </si>
  <si>
    <t>Z tytułu zobowiązań podporządkowanych</t>
  </si>
  <si>
    <t>Koszty odsetkowe na instrumentach pochodnych zawartych w ramach rachunkowości zabezpieczeń wartości godziwej</t>
  </si>
  <si>
    <t>Przychody odsetkowe na instrumentach pochodnych w ramach rachunkowości zabezpieczeń wartości godziwej</t>
  </si>
  <si>
    <t>Przychody odsetkowe na instrumentach pochodnych w ramach rachunkowości zabezpieczeń przepływów pieniężnych</t>
  </si>
  <si>
    <t xml:space="preserve"> - Wynik z wyceny instrumentów zabezpieczających wartość godziwą</t>
  </si>
  <si>
    <t>Nieefektywna część rachunkowości zabezpieczeń przepływów pieniężnych</t>
  </si>
  <si>
    <t>Rok kończący się 31 grudnia 2014 r.</t>
  </si>
  <si>
    <t>Stan na 31 grudnia 2014</t>
  </si>
  <si>
    <t>ZMIANA STANU REZERW NA KREDYTY I POŻYCZKI UDZIELONE KLIENTOM - ROK 2014</t>
  </si>
  <si>
    <t>Stan rezerw na 01.01.2014</t>
  </si>
  <si>
    <t>Stan rezerw na 31.12.2014</t>
  </si>
  <si>
    <t>Nieefektywna część zabezpieczenia przepływów pieniężnych ujęta w rachunku zysków i strat</t>
  </si>
  <si>
    <t>Podatek odroczony z tytułu zabezpieczenia przepływów pieniężnych</t>
  </si>
  <si>
    <t xml:space="preserve">Wartość brutto wartości niematerialnych na początek okresu: 01.01.2014 r.             </t>
  </si>
  <si>
    <t>Wartość brutto wartości niematerialnych na koniec okresu: 31.12.2014 r.</t>
  </si>
  <si>
    <t>Skumulowana amortyzacja (umorzenie) na początek okresu: 01.01.2014 r.</t>
  </si>
  <si>
    <t>Skumulowana amortyzacja (umorzenie) na koniec okresu: 31.12.2014 r.</t>
  </si>
  <si>
    <t>Odpisy z tytułu utraty wartości na początek okresu: 01.01.2014 r.</t>
  </si>
  <si>
    <t>Odpisy z tytułu utraty wartości na koniec okresu: 31.12.2014 r.</t>
  </si>
  <si>
    <t>Wartość netto wartości niematerialnych na koniec okresu: 31.12.2014 r.</t>
  </si>
  <si>
    <t>Zmiana stanu w okresie od 01.01.2014 roku do 31.12.2014 roku</t>
  </si>
  <si>
    <t xml:space="preserve">Wartość brutto rzeczowych aktywów trwałych na początek okresu: 01.01.2014 r.                  </t>
  </si>
  <si>
    <t>Wartość brutto rzeczowych aktywów trwałych na koniec okresu: 31.12.2014 r.</t>
  </si>
  <si>
    <t>Wartość netto rzeczowych aktywów trwałych na koniec okresu: 31.12.2014 r.</t>
  </si>
  <si>
    <t>Stan na 01.01.2014</t>
  </si>
  <si>
    <t>Stan na 31.12.2014</t>
  </si>
  <si>
    <t>2014</t>
  </si>
  <si>
    <t>do 9 stycznia 2014</t>
  </si>
  <si>
    <t>od 10 stycznia do 28 lipca</t>
  </si>
  <si>
    <t>od 29 lipca do 13 października</t>
  </si>
  <si>
    <t>od 14 października do</t>
  </si>
  <si>
    <t>Wynagrodzenie wypłacone w 2014 roku (w zł)</t>
  </si>
  <si>
    <t xml:space="preserve">Bonus za 2013 rok </t>
  </si>
  <si>
    <t>Wynagrodzenia byłych Członków Zarządu, którzy przestali pełnić swoje funkcje w 2013 roku</t>
  </si>
  <si>
    <t>Martin Zielke</t>
  </si>
  <si>
    <t>Agnieszka Słomka-Gołębiowska</t>
  </si>
  <si>
    <t>AWL I Sp. z o.o.</t>
  </si>
  <si>
    <t xml:space="preserve">MLV 45 Sp. z o.o. spółka komandytowa </t>
  </si>
  <si>
    <t>mFinance France S.A.</t>
  </si>
  <si>
    <t>Przychody odsetkowe na instrumentach pochodnych w ramach rachunkowości zabezpieczeń wartości godziwej (Nota 6)</t>
  </si>
  <si>
    <t>Wynik z wyceny instrumentów zabezpieczających wartość godziwą (Nota 9)</t>
  </si>
  <si>
    <t>Przychody odsetkowe na instrumentach pochodnych w ramach rachunkowości zabezpieczeń przepływów pieniężnych (Nota 6)</t>
  </si>
  <si>
    <t>Nieefektywna część rachunkowości zabezpieczeń przepływów pieniężnych (Nota 9)</t>
  </si>
  <si>
    <t>6M WIBOR + 2,1%</t>
  </si>
  <si>
    <t>17.01.2025</t>
  </si>
  <si>
    <t>*Dla  Pana Przemysława Gdańskiego, Pana Hansa - Dieter Kemlera, Pana Jarosława Mastalerza rozliczenie dotyczy programu motywacyjnego dla Członków Zarządu Banku z 2008 roku w części opartej na akcjach Commerzbanku. W roku 2014 wymienieni Członkowie Zarządu otrzymali ekwiwalent pieniężny za akcje Commerzbanku w ramach rozliczenia trzeciej transzy programu motywacyjnego za rok 2010 i drugiej transzy programu motywacyjnego za rok 2011. Dla Pana Cezarego Sytpułkowskiego rozliczenie dotyczy odroczonej, opartej na akcjach Commerzbanku części bonsa za rok 2010.</t>
  </si>
  <si>
    <t>Wynagrodzenia byłych Członków Zarządu wypłacone w 2014 roku</t>
  </si>
  <si>
    <t xml:space="preserve">* Rozliczenie dotyczy programu motywacyjnego dla Członków Zarządu Banku z 2008 roku w części opartej na akcjach Commerzbanku. W roku 2014 uprawnieni byli Członkowie Zarządu otrzymali: Pan Mariusz Grendowicz ekwiwalent pieniężny za akcje Commerzbanku w ramach rozliczenia trzeciej transzy programu motywacyjnego za rok 2010; Pan Christian Rhino ekwiwalent pieniężny za akcje Commerzbanku w ramach rozliczenia pierwszej transzy programu motywacyjnego za rok 2012. 
W 2014 roku Panu Wiesławowi Thor, pełniącemu funkcję Wiceprezesa Zarządu Banku do 11 kwietnia 2013 roku, został wypłacony bonus za 2013 rok w wysokości 248 800 zł. </t>
  </si>
  <si>
    <t>Podatek odroczony z tytułu strat poniesionych przez Oddział mBank S.A. w Czechach w latach ubiegłych</t>
  </si>
  <si>
    <t>Nieaktywowane straty podatkowe</t>
  </si>
  <si>
    <t>Kasa, operacje z bankiem centralnym, razem (Nota 43)</t>
  </si>
  <si>
    <t>Wynik z wyceny pozycji zabezpieczanych (Nota 9)</t>
  </si>
  <si>
    <t>Zyski/straty odniesione na dochody całkowite brutto w okresie sprawozdawczym</t>
  </si>
  <si>
    <t>Kwota ujęta w okresie sprawozdawczym w przychodach z tytułu odsetek w rachunku zysków i strat</t>
  </si>
  <si>
    <t>Skumulowane pozostałe dochody całkowite brutto na koniec okresu sprawozdawczego</t>
  </si>
  <si>
    <t>Skumulowane pozostałe dochody całkowite netto na koniec okresu sprawozdawczego</t>
  </si>
  <si>
    <t>Wpływ w okresie sprawozdawczym na pozostałe dochody całkowite (brutto)</t>
  </si>
  <si>
    <t>Wpływ w okresie sprawozdawczym na pozostałe dochody całkowite (netto)</t>
  </si>
  <si>
    <t>Odpisy netto na zobowiązania warunkowe wobec klientów (Nota 33)</t>
  </si>
  <si>
    <t>Środki możliwe do zastawienia (3+7)</t>
  </si>
  <si>
    <t>Aktywa ogółem</t>
  </si>
  <si>
    <t>Aktywa możliwe do zastawienia</t>
  </si>
  <si>
    <t>Zabezpieczenie rzeczowe</t>
  </si>
  <si>
    <t>Pozostałe aktywa</t>
  </si>
  <si>
    <t>- Bony pieniężne NBP</t>
  </si>
  <si>
    <t>- Papiery skarbowe</t>
  </si>
  <si>
    <t>- Listy zastawne</t>
  </si>
  <si>
    <t>- Pozostałe papiery nieskarbowe</t>
  </si>
  <si>
    <t>Przepływy pieniężne z kedytów zabezpieczonych w ramach rachunkowości zabezpieczeń przepływów pieniężnych (w tys. zł)</t>
  </si>
  <si>
    <t>okres  do 3 miesięcy</t>
  </si>
  <si>
    <t>okres od 3 miesięcy do 1 roku</t>
  </si>
  <si>
    <t>okres od 1 roku do 5 lat</t>
  </si>
  <si>
    <t>Kapitał podstawowy Tier I</t>
  </si>
  <si>
    <t>Papiery dłużne (Nota 19 i 23), w tym:</t>
  </si>
  <si>
    <t>25, 26</t>
  </si>
  <si>
    <t>16-03-2015</t>
  </si>
  <si>
    <t>15-02-2018</t>
  </si>
  <si>
    <t>16-01-2019</t>
  </si>
  <si>
    <t>21-01-2019</t>
  </si>
  <si>
    <t>15-10-2019</t>
  </si>
  <si>
    <t>26-11-2021</t>
  </si>
  <si>
    <t>01-04-2019</t>
  </si>
  <si>
    <t>20-02-2023</t>
  </si>
  <si>
    <t>28-07-2022</t>
  </si>
  <si>
    <t>28-02-2029</t>
  </si>
  <si>
    <t>15-03-2029</t>
  </si>
  <si>
    <t>30-05-2029</t>
  </si>
  <si>
    <t>pozostałe*</t>
  </si>
  <si>
    <t xml:space="preserve">- aktywa trwałe przeznaczone do sprzedaży </t>
  </si>
  <si>
    <t>Podatek dochodowy odroczony (Nota 34)</t>
  </si>
  <si>
    <t>Ujęte w ekwiwalentach środków pieniężnych (Nota 43)</t>
  </si>
  <si>
    <t>Rezerwy na utratę wartości ekspozycji analizowanych portfelowo (IBNI)</t>
  </si>
  <si>
    <t xml:space="preserve">Pozostałe aktywa finansowe netto </t>
  </si>
  <si>
    <t>Przeniesienie do aktywów trwałych przeznaczonych do sprzedaży</t>
  </si>
  <si>
    <t>progam z 2013</t>
  </si>
  <si>
    <t>progam z 2008</t>
  </si>
  <si>
    <t>Rachunkowość zabezpieczeń wartości godziwej, w tym:</t>
  </si>
  <si>
    <t>- przeniesienie do aktywów trwałych przeznaczonych do sprzedaży</t>
  </si>
  <si>
    <t>Pozycja (w tys. zł)</t>
  </si>
  <si>
    <t>Środki możliwe do zastawienia (3+6)</t>
  </si>
  <si>
    <t>Pozycja</t>
  </si>
  <si>
    <t>Przyjęte</t>
  </si>
  <si>
    <t>Ponownie zastawione</t>
  </si>
  <si>
    <t>Możliwe do zastawienia</t>
  </si>
  <si>
    <t>Należności od banków - zmiana stanu wynikająca z sald bilansowych</t>
  </si>
  <si>
    <t>Różnica pomiędzy odsetkami naliczonymi a zrealizowanymi kasowo w okresie sprawozdawczym</t>
  </si>
  <si>
    <t>Wyłączenie zmiany stanu środków pieniężnych i ich ekwiwalentów</t>
  </si>
  <si>
    <t>Zmiana stanu należności od banków, razem</t>
  </si>
  <si>
    <t>Zmiana stanu papierów wartościowych, razam</t>
  </si>
  <si>
    <t>Pochodne instrumenty finansowe - zmiana stanu wynikająca z sald bilansowych</t>
  </si>
  <si>
    <t>Wycena ujęta w pozostałych dochodach całkowitych</t>
  </si>
  <si>
    <t>Zmiana stanu aktywów z tytułu pochodnych instrumentów finansowych, razem</t>
  </si>
  <si>
    <t>Kredyty i pożyczki udzielone klientom (w tym różnice z rachunkowości zabezpieczeń) - zmiana stanu wynikająca z sald bilansowych</t>
  </si>
  <si>
    <t>Zmiana stanu pożyczek i kredytów udzielonych klientom, razem</t>
  </si>
  <si>
    <t>Zmiana stanu inwestycyjnych papierów wartościowych, razem</t>
  </si>
  <si>
    <t>Niezrealizowane kasowo rozrachunki ujęte w rachunku zysków i strat</t>
  </si>
  <si>
    <t>Zmiana stanu pozostałych aktywów, razem</t>
  </si>
  <si>
    <t>Zobowiązania wobec innych banków - zmiana stanu wynikająca z sald bilansowych</t>
  </si>
  <si>
    <t>Wyłączenie zmiany stanu środków pieniężnych z działalności finansowej</t>
  </si>
  <si>
    <t>Zmiana stanu zobowiązań wobec innych banków, razem</t>
  </si>
  <si>
    <t>Zmiana stanu zobowiązań wobec klientów, razem</t>
  </si>
  <si>
    <t>Zmiana stanu zobowiązań z tytułu emisji dłużnych papierów wartościowych, razem</t>
  </si>
  <si>
    <t>Zmiana stanu pozostałych zobowiązań i rezerw, razem</t>
  </si>
  <si>
    <t>Inwestycyjne papiery wartościowe dostępne do sprzedaży - zmiana stanu wynikająca z sald bilansowych</t>
  </si>
  <si>
    <t>Zobowiązania wobec klientów - zmiana stanu wynikająca z sald bilansowych</t>
  </si>
  <si>
    <t>Utrata wartości inwestycyjnych papierów wartościowych</t>
  </si>
  <si>
    <t>Zobowiązania z tytułu emisji dłużnych papierów wartościowych - zmiana stanu wynikająca z sald bilansowych</t>
  </si>
  <si>
    <t>Wycena aktuarialna rezerw na świadczenia pracownicze po okresie zatrudnienia ujęta w pozostałych dochodach całkowitych (Nota 16)</t>
  </si>
  <si>
    <t>Wycena programów motywacyjnych ujęta w wyniku (Nota 11)</t>
  </si>
  <si>
    <t>Wyłączenie zmiany środków z działalności inwestycyjnej</t>
  </si>
  <si>
    <t>Zabezpieczenie gotówkowe (pod transakcje pochodne) (Nota 18 i 22)</t>
  </si>
  <si>
    <t>Wynik na inwestycyjnych papierach wartościowych oraz inwestycjach w jednostki zależne i stowarzyszone, w tym:</t>
  </si>
  <si>
    <t>Wynik na inwestycyjnych papierach wartościowych</t>
  </si>
  <si>
    <t>Wynik na inwestycjach w jednostki zależne i stowarzyszone</t>
  </si>
  <si>
    <t>Udział w zyskach (stratach) inwestycji we wspólne przedsięwzięcia</t>
  </si>
  <si>
    <t>Inwestycje we wspólne przedsięwzięcia</t>
  </si>
  <si>
    <t>31.12.2015</t>
  </si>
  <si>
    <t>Zmiany w okresie od 1 stycznia 2015 roku do 31 grudnia 2015 roku</t>
  </si>
  <si>
    <t xml:space="preserve">Stan na 1 stycznia 2015 r. </t>
  </si>
  <si>
    <t>Skorygowany kapitał na 1 stycznia 2015 r.</t>
  </si>
  <si>
    <t>Stan na 31 grudnia 2015 r.</t>
  </si>
  <si>
    <t>Zmiany w okresie od 1 stycznia 2014 roku do 31 grudnia 2014 roku</t>
  </si>
  <si>
    <t>Stan na 1 stycznia 2014 r.</t>
  </si>
  <si>
    <t>Przekształcony kapitał na 1 stycznia 2014 r.</t>
  </si>
  <si>
    <t xml:space="preserve">Stan na 31 grudnia 2014 r. </t>
  </si>
  <si>
    <t>za okres od 1 stycznia do 31 grudnia 2015 roku</t>
  </si>
  <si>
    <t>Udział w zyskach (stratach) inwestycji we wspólne
przedsięwzięcia</t>
  </si>
  <si>
    <t>Wynik działalnosci operacyjnej</t>
  </si>
  <si>
    <t>Ryzyko kredytowe</t>
  </si>
  <si>
    <t>31 grudnia 2015 r.</t>
  </si>
  <si>
    <t>Prowizje za pośrednictwo w sprzedaży produktów ubezpieczeniowych zewnętrznych podmiotów finansowych</t>
  </si>
  <si>
    <t>Prowizje z tytułu działalności maklerskiej i za organizację emisji</t>
  </si>
  <si>
    <t>Prowizje za pośrednictwo w sprzedaży innych produktów zewnętrznych podmiotów finansowych</t>
  </si>
  <si>
    <t>Opłaty związane z zarządzaniem portfelem oraz pozostałe opłaty związane z zarządzaniem</t>
  </si>
  <si>
    <t>Prowizje z tytułu obsługi gotówkowej</t>
  </si>
  <si>
    <t>Koszty prowizji za pośrednictwo w sprzedaży produktów ubezpieczeniowych zewnętrznych podmiotów finansowych</t>
  </si>
  <si>
    <t>Koszty z tytułu obsługi gotówkowej</t>
  </si>
  <si>
    <t>Koszty opłat na rzecz NBP i KIR</t>
  </si>
  <si>
    <t>Prowizje za pośrednictwo w sprzedaży produktów ubezpieczeniowych zewnętrznych podmiotów finansowych, w tym:</t>
  </si>
  <si>
    <t>Prowizje za pośrednictwo w sprzedaży produktów ubezpieczeniowych zewnętrznych podmiotów finansowych razem</t>
  </si>
  <si>
    <t>Koszty rzeczowe, w tym:</t>
  </si>
  <si>
    <t xml:space="preserve"> - koszty logistyki</t>
  </si>
  <si>
    <t xml:space="preserve"> - koszty IT</t>
  </si>
  <si>
    <t xml:space="preserve"> - koszty marketingu</t>
  </si>
  <si>
    <t xml:space="preserve"> - koszty usług konsultingowych</t>
  </si>
  <si>
    <t xml:space="preserve"> - pozostałe koszty rzeczowe</t>
  </si>
  <si>
    <t>Rok kończący się 31 grudnia 2015 r.</t>
  </si>
  <si>
    <t>Stan na 31 grudnia 2015</t>
  </si>
  <si>
    <t>Pozostałe dochody całkowite brutto z tytułu zabezpieczenia przepływów pieniężnych na początek okresu</t>
  </si>
  <si>
    <t>Podatek odroczony z tytułu skumulowanych pozostałych dochodów całkowitych na koniec okresu sprawozdawczego</t>
  </si>
  <si>
    <t>Łączny wynik na rachunkowości zabezpieczeń wartości godziwej ujęty w rachunku zysków i strat</t>
  </si>
  <si>
    <t>Łączny wynik na rachunkowości zabezpieczeń przepływów pieniężnych ujęty w rachunku zysków i strat</t>
  </si>
  <si>
    <t>ZMIANA STANU REZERW NA KREDYTY I POŻYCZKI UDZIELONE KLIENTOM - ROK 2015</t>
  </si>
  <si>
    <t>Stan rezerw na 01.01.2015</t>
  </si>
  <si>
    <t>Stan rezerw na 31.12.2015</t>
  </si>
  <si>
    <t>Stan na 31 grudnia 2015 roku</t>
  </si>
  <si>
    <t xml:space="preserve">Sprzedaż / wykup przez emitenta aktywów finansowych dostępnych do sprzedaży </t>
  </si>
  <si>
    <t>Wynik związany ze sprzedażą jednostek zależnych i stowarzyszonych</t>
  </si>
  <si>
    <t>Utrata wartości dłużnych papierów wartościowych dostępnych do sprzedaży</t>
  </si>
  <si>
    <t>Utrata wartości inwestycji w jednostkach zależnych</t>
  </si>
  <si>
    <t>Utrata wartości inwestycji w jednostkach stowarzyszonych</t>
  </si>
  <si>
    <t>Wynik na inwestycyjnych papierach wartościowych oraz inwestycjach w jednostki zależne i stowarzyszone, razem</t>
  </si>
  <si>
    <t>Wynagrodzenie wypłacone w 2015 roku (w zł)</t>
  </si>
  <si>
    <t>Wartość serii / emisji wg wartości nominalnej (w zł)</t>
  </si>
  <si>
    <t>2015</t>
  </si>
  <si>
    <t>od 6 do 3 kwietnia</t>
  </si>
  <si>
    <t>do 25 stycznia 2015</t>
  </si>
  <si>
    <t>od 26 stycznia do 15 lipca</t>
  </si>
  <si>
    <t>od 16 lipca do 29 września</t>
  </si>
  <si>
    <t>ZAREJESTROWANY KAPITAŁ AKCYJNY (STRUKTURA) NA DZIEŃ 31 GRUDNIA 2015 ROKU</t>
  </si>
  <si>
    <t>Zmiana stanu w okresie od 01.01.2015 roku do 31.12.2015 roku</t>
  </si>
  <si>
    <t xml:space="preserve">Wartość brutto wartości niematerialnych na początek okresu: 01.01.2015 r.             </t>
  </si>
  <si>
    <t>Wartość brutto wartości niematerialnych na koniec okresu: 31.12.2015 r.</t>
  </si>
  <si>
    <t>Skumulowana amortyzacja (umorzenie) na początek okresu: 01.01.2015 r.</t>
  </si>
  <si>
    <t>Skumulowana amortyzacja (umorzenie) na koniec okresu: 31.12.2015 r.</t>
  </si>
  <si>
    <t>Odpisy z tytułu utraty wartości na początek okresu: 01.01.2015 r.</t>
  </si>
  <si>
    <t>Odpisy z tytułu utraty wartości na koniec okresu: 31.12.2015 r.</t>
  </si>
  <si>
    <t>Wartość netto wartości niematerialnych na koniec okresu: 31.12.2015 r.</t>
  </si>
  <si>
    <t xml:space="preserve">Wartość brutto rzeczowych aktywów trwałych na początek okresu: 01.01.2015 r.                  </t>
  </si>
  <si>
    <t>Wartość brutto rzeczowych aktywów trwałych na koniec okresu: 31.12.2015 r.</t>
  </si>
  <si>
    <t>Wartość netto rzeczowych aktywów trwałych na koniec okresu: 31.12.2015 r.</t>
  </si>
  <si>
    <t>Stan na 01.01.2015</t>
  </si>
  <si>
    <t>Stan na 31.12.2015</t>
  </si>
  <si>
    <t>Fundusze własne</t>
  </si>
  <si>
    <t>Kwoty ekspozycji ważonych ryzykiem na ryzyko kredytowe, kredytowe kontrahenta, rozmycia oraz dostaw z późniejszym terminem rozliczenia:</t>
  </si>
  <si>
    <t>Łączna kwota ekspozycji na ryzyko rozliczenia / dostawy</t>
  </si>
  <si>
    <t>Łączna kwota ekspozycji na ryzyko pozycji, ryzyko walutowe i ryzyko cen towarów</t>
  </si>
  <si>
    <t>Łączna kwota ekspozycji na ryzyko operacyjne</t>
  </si>
  <si>
    <t>Dodatkowa kwota ekspozycji na ryzyko stałych kosztów pośrednich</t>
  </si>
  <si>
    <t>Łączna kwota ekspozycji na ryzyko korekty wyceny kredytowej</t>
  </si>
  <si>
    <t>Łączna kwota ekspozycji na ryzyko dużych ekspozycji w portfelu handlowym</t>
  </si>
  <si>
    <t>Kwoty innych ekspozycji na ryzyko</t>
  </si>
  <si>
    <t>Łączna kwota ekspozycji na ryzyko</t>
  </si>
  <si>
    <t>Współczynnik kapitału podstawowego Tier I</t>
  </si>
  <si>
    <t>Łączny współczynnik kapitałowy</t>
  </si>
  <si>
    <t>Kapitał wewnętrzny</t>
  </si>
  <si>
    <t>FUNDUSZE WŁASNE</t>
  </si>
  <si>
    <t>KAPITAŁ TIER I</t>
  </si>
  <si>
    <t>Instrumenty kapitałowe kwalifikujące się jako kapitał podstawowy Tier I</t>
  </si>
  <si>
    <t>Opłacone instrumenty kapitałowe</t>
  </si>
  <si>
    <t>Ażio</t>
  </si>
  <si>
    <t>(-) Instrumenty własne w kapitale podstawowym Tier I</t>
  </si>
  <si>
    <t>Zyski zatrzymane w poprzednich latach</t>
  </si>
  <si>
    <t>Uznany zysk lub uznana strata</t>
  </si>
  <si>
    <t>Inne skumulowane całkowite dochody</t>
  </si>
  <si>
    <t>Fundusze ogólne ryzyka bankowego</t>
  </si>
  <si>
    <t>Korekty w kapitale podstawowym Tier I z tytułu filtrów ostrożnościowych</t>
  </si>
  <si>
    <t>Zyski i straty wycenione według wartości godziwej, wynikające z własnego ryzyka kredytowego instytucji związanego z instrumentami pochodnymi będącymi zobowiązaniami</t>
  </si>
  <si>
    <t>(-) Korekty wartości z tytułu wymogów w zakresie ostrożnej wyceny</t>
  </si>
  <si>
    <t>(-) Niedobór korekt ryzyka kredytowego wobec oczekiwanych strat według metody IRB</t>
  </si>
  <si>
    <t>Inne korekty w okresie przejściowym w kapitale podstawowym Tier I</t>
  </si>
  <si>
    <t>Elementy kapitału podstawowego Tier I lub odliczenia od kapitału podstawowego Tier I – inne</t>
  </si>
  <si>
    <t>Kapitał dodatkowy Tier I</t>
  </si>
  <si>
    <t>KAPITAŁ TIER II</t>
  </si>
  <si>
    <t>Instrumenty kapitałowe i pożyczki podporządkowane kwalifikujące się jako kapitał Tier II</t>
  </si>
  <si>
    <t>Elementy kapitału Tier II lub odliczenia od kapitału Tier II – inne</t>
  </si>
  <si>
    <t>Korekty w okresie przejściowym z tytułu instrumentów w kapitale Tier II podlegających zasadzie praw nabytych i pożyczki podporządkowane</t>
  </si>
  <si>
    <t>Metoda standardowa</t>
  </si>
  <si>
    <t>Kategorie ekspozycji według metody standardowej z wyłączeniem pozycji sekurytyzacyjnych</t>
  </si>
  <si>
    <t>Ekspozycje wobec rządów centralnych lub banków centralnych</t>
  </si>
  <si>
    <t>Ekspozycje wobec samorządów regionalnych lub władz lokalnych</t>
  </si>
  <si>
    <t xml:space="preserve">Ekspozycje wobec podmiotów sektora publicznego </t>
  </si>
  <si>
    <t>Ekspozycje wobec wielostronnych banków rozwoju</t>
  </si>
  <si>
    <t>Ekspozycje wobec organizacji międzynarodowych</t>
  </si>
  <si>
    <t>Ekspozycje wobec instytucji</t>
  </si>
  <si>
    <t>Ekspozycje wobec przedsiębiorstw</t>
  </si>
  <si>
    <t>Ekspozycje detaliczne</t>
  </si>
  <si>
    <t>Ekspozycje zabezpieczone hipotekami na nieruchomościach</t>
  </si>
  <si>
    <t xml:space="preserve">Ekspozycje, których dotyczy niewykonanie zobowiązania </t>
  </si>
  <si>
    <t>Pozycje związane ze szczególnie wysokim ryzykiem</t>
  </si>
  <si>
    <t>Ekspozycje w postaci obligacji zabezpieczonych</t>
  </si>
  <si>
    <t xml:space="preserve">Ekspozycje z tytułu należności od instytucji i przedsiębiorstw posiadających krótkoterminową ocenę kredytową </t>
  </si>
  <si>
    <t>Ekspozycje związane z przedsiębiorstwami zbiorowego inwestowania</t>
  </si>
  <si>
    <t>Ekspozycje kapitałowe</t>
  </si>
  <si>
    <t>Inne pozycje</t>
  </si>
  <si>
    <t>Metoda AIRB</t>
  </si>
  <si>
    <t>Metody IRB w przypadku gdy nie są stosowane oszacowania własne LGD ani współczynniki konwersji</t>
  </si>
  <si>
    <t>Metody IRB w przypadku gdy stosowane są oszacowania własne LGD lub współczynniki konwersji</t>
  </si>
  <si>
    <t>Ekspozycje wobec rządów centralnych i banków centralnych</t>
  </si>
  <si>
    <t>Ekspozycje wobec przedsiębiorstw – MŚP</t>
  </si>
  <si>
    <t>Ekspozycje wobec przedsiębiorstw – kredytowanie specjalistyczne</t>
  </si>
  <si>
    <t>Ekspozycje wobec przedsiębiorstw – inne</t>
  </si>
  <si>
    <t>Ekspozycje detaliczne – wobec MŚP zabezpieczone nieruchomością</t>
  </si>
  <si>
    <t>Ekspozycje detaliczne – wobec przedsiębiorstw niebędących MŚP zabezpieczone nieruchomością</t>
  </si>
  <si>
    <t>Kwalifikowane odnawialne ekspozycje detaliczne</t>
  </si>
  <si>
    <t>Ekspozycje detaliczne – inne ekspozycje wobec MŚP</t>
  </si>
  <si>
    <t>Ekspozycje detaliczne – inne ekspozycje wobec przedsiębiorstw niebędących MŚP</t>
  </si>
  <si>
    <t>Ekspozycje kapitałowe według metody IRB</t>
  </si>
  <si>
    <t>Pozycje sekurytyzacyjne według metody IRB</t>
  </si>
  <si>
    <t>Inne aktywa niegenerujące zobowiązania kredytowego</t>
  </si>
  <si>
    <t>Zabezpieczenia przyjęte w formie papierów wartościowych związane z transakcjami buy sell back</t>
  </si>
  <si>
    <t xml:space="preserve">(-) Wartości niematerialne </t>
  </si>
  <si>
    <t>(-) Kwota brutto innych wartości niematerialnych</t>
  </si>
  <si>
    <t>Rezerwy z tytułu odroczonego podatku dochodowego związane z innymi aktywami niematerialnymi</t>
  </si>
  <si>
    <t>Udział w pozostałych dochodach całkowitych wspólnych przedsięwzięć</t>
  </si>
  <si>
    <t>Udział w pozostałych dochodach całkowitych wspólnych przedsięwzięć ujęty w roku obrotowym (netto)</t>
  </si>
  <si>
    <t>*)  pozostałe dotyczą spółek, które nie stosują systemów analogicznych jak mBank</t>
  </si>
  <si>
    <t>Udział w pozostałych dochodach całkowitych wspólnych przedsięwzięć netto</t>
  </si>
  <si>
    <t xml:space="preserve">- udział w pozostałych dochodach całkowitych wspólnych przedsięwzięć </t>
  </si>
  <si>
    <t>od 30 września do 11 listopada</t>
  </si>
  <si>
    <t>od 12 listopada</t>
  </si>
  <si>
    <t>- wartość usług świadczonych przez pracowników</t>
  </si>
  <si>
    <t xml:space="preserve">Bonus za 2014 rok </t>
  </si>
  <si>
    <t>*Dla  Pana Przemysława Gdańskiego, Pana Hansa - Dieter Kemlera, Pana Jarosława Mastalerza rozliczenie dotyczy programu motywacyjnego dla Członków Zarządu Banku z 2008 roku w części opartej na akcjach Commerzbanku. W roku 2015 wymienieni Członkowie Zarządu otrzymali ekwiwalent pieniężny za akcje Commerzbanku w ramach rozliczenia trzeciej transzy programu motywacyjnego za rok 2011. Dla Pana Cezarego Sytpułkowskiego rozliczenie dotyczy odroczonej, opartej na akcjach Commerzbanku części bonsa za rok 2011.</t>
  </si>
  <si>
    <t>* W roku 2015 średnia ważona cena akcji z dnia wykonania opcji wyniosła 399,40 zł</t>
  </si>
  <si>
    <t>* W roku 2014 średnia ważona cena akcji z dnia wykonania opcji wyniosła 500,28 zł</t>
  </si>
  <si>
    <t>Wyłączenie z bilansu otwarcia sprzedanych aktywów przeznaczonych do sprzedaży</t>
  </si>
  <si>
    <t>Nierozliczona część zobowiązania z tytułu długoterminowych umów powiązanych i dystrybucyjnych związanych ze sprzedażą BRE TUiR S.A.</t>
  </si>
  <si>
    <t>Wpłata na Fundusz Wsparcia Kredytobiorców</t>
  </si>
  <si>
    <t>Środki pieniężne i ekwiwalenty środków pieniężnych dotyczące aktywów trwałych przeznaczonych do sprzedaży</t>
  </si>
  <si>
    <t>24-06-2020</t>
  </si>
  <si>
    <t>10-09-2020</t>
  </si>
  <si>
    <t>22-09-2021</t>
  </si>
  <si>
    <t>25-02-2022</t>
  </si>
  <si>
    <t>28-04-2022</t>
  </si>
  <si>
    <t>16-10-2023</t>
  </si>
  <si>
    <t>24-04-2025</t>
  </si>
  <si>
    <t>- przeniesienie do innych pozycji sprawozdania z sytuacji finansowej</t>
  </si>
  <si>
    <t xml:space="preserve">         c) Akredytywy dokumentowe i handlowe</t>
  </si>
  <si>
    <t>Kwota ekspozycji na ryzyko z tytułu wkładu do funduszu kontrahenta centralnego na wypadek niewykonania zobowiązania</t>
  </si>
  <si>
    <t xml:space="preserve"> - w tym przy zastosowaniu metody standardowej</t>
  </si>
  <si>
    <t xml:space="preserve"> - w tym przy zastosowaniu metody AIRB</t>
  </si>
  <si>
    <t>progam z 2014</t>
  </si>
  <si>
    <t>Wykonane w danym okresie</t>
  </si>
  <si>
    <t>Razem pochodne aktywa/zobowiązania przeznaczone do obrotu</t>
  </si>
  <si>
    <t xml:space="preserve"> - w tym kwota ekspozycji na ryzyko z tytułu wkładu do funduszu kontrahenta centralnego na wypadek niewykonania zobowiązania</t>
  </si>
  <si>
    <t>Jan Szomburg**</t>
  </si>
  <si>
    <t>Dirk Wilhelm Schuh***</t>
  </si>
  <si>
    <t>Kwoty ekspozycji ważonych ryzykiem w odniesieniu do ryzyka kredytowego, ryzyka kredytowego kontrahenta, ryzyka rozmycia oraz dostaw z późniejszym terminem rozliczenia</t>
  </si>
  <si>
    <t>Rezerwa bez uwzgędnienia przepływów z zabezpieczeń</t>
  </si>
  <si>
    <r>
      <t xml:space="preserve">nieokreślony </t>
    </r>
    <r>
      <rPr>
        <vertAlign val="superscript"/>
        <sz val="8"/>
        <color rgb="FF201C17"/>
        <rFont val="Verdana"/>
        <family val="2"/>
        <charset val="238"/>
      </rPr>
      <t>1)</t>
    </r>
  </si>
  <si>
    <t>Papiery wartościowe przeznaczone do obrotu - zmiana stanu wynikająca z sald bilansowych</t>
  </si>
  <si>
    <t>Zmiana stanu pozostałych aktywów (w tym aktywa przeznaczone do sprzedaży) - zmiana stanu wynikająca z sald bilansowych</t>
  </si>
  <si>
    <t>Zmiana stanu pozostałych zobowiązań i rezerw - zmiana stanu wynikająca z sald bilansowych</t>
  </si>
  <si>
    <t>39, 44</t>
  </si>
  <si>
    <t>** Pan Jan Szomburg złożył z dniem 27 października 2014 roku rezygnację z pełnionej funkcji.</t>
  </si>
  <si>
    <t>*** Pan Dirk Wilhelm Schuh pełnił funkcję do dnia 31 marca 2014 roku.</t>
  </si>
  <si>
    <t>Skonsolidowany Rachunek Zysków i Strat</t>
  </si>
  <si>
    <t>Całkowite Dochody</t>
  </si>
  <si>
    <t>Bilans</t>
  </si>
  <si>
    <t>Skonsolidowane sprawozdanie ze zmian w kapitale własnym</t>
  </si>
  <si>
    <t>Skonsolidowane sprawozdanie z przepływów pieniężnych</t>
  </si>
  <si>
    <t>Consolidated Subsidiaries</t>
  </si>
  <si>
    <t>Przychody z dywidend</t>
  </si>
  <si>
    <t>Przychody netto z działalności ubezpieczeniowej</t>
  </si>
  <si>
    <t>Przychody netto z tytułu leasingu operacyjnego</t>
  </si>
  <si>
    <t>Odpisy z tytułu utraty wartości kredytów i pożyczek</t>
  </si>
  <si>
    <t>Zysk na jedną akcję</t>
  </si>
  <si>
    <t>Pozostałe całkowite dochody</t>
  </si>
  <si>
    <t>Pozostałe całkowite dochody netto</t>
  </si>
  <si>
    <t>Należności od banków w podziale na banki polskie i zagraniczne</t>
  </si>
  <si>
    <t>Zmiana stanu rezerw na należności od banków</t>
  </si>
  <si>
    <t>Należności od banków bez utraty wartości</t>
  </si>
  <si>
    <t>Zyski i straty z inwestycyjnych papierów wartościowych oraz z inwestycji w jednostki zależne i stowarzyszone</t>
  </si>
  <si>
    <t>Zmiana stanu wartości niematerialnych</t>
  </si>
  <si>
    <t>Zmiana stanu rzeczowych aktywów trwałych</t>
  </si>
  <si>
    <t>Przyszłe minimalne opłaty leasingowe</t>
  </si>
  <si>
    <t>Zobowiązania z Tytułu Emisji Dłużnych Papierów Wartościowych</t>
  </si>
  <si>
    <t>Kredyty i pożyczki obejmują należności z tytułu leasingu finansowego</t>
  </si>
  <si>
    <t>Zmiana stanu rezerw na utratę wartości kredytów i pożyczek</t>
  </si>
  <si>
    <t>Zmiana stanu wyemitowanych dłużnych papierów wartościowych</t>
  </si>
  <si>
    <t>Zmiana stanu zobowiązań podporządkowanych</t>
  </si>
  <si>
    <t>Rezerwy na pozabilansowe udzielone zobowiązania warunkowe</t>
  </si>
  <si>
    <t>Zobowiązania pozabilansowe</t>
  </si>
  <si>
    <t>Aktywa zastawione - dane za bank po wyłączeniu konsolidacyjnym</t>
  </si>
  <si>
    <t>Środki pieniężne i ekwiwalenty środków pieniężnych</t>
  </si>
  <si>
    <t>Nota objaśniająca do sprawozdania z przepływów pieniężnych</t>
  </si>
  <si>
    <t>Liczba oraz średnie ważone ceny wykonania opcji na akcje w odniesieniu do programu motywacyjnego dla Członków Zarządu Banku z 2008 roku</t>
  </si>
  <si>
    <t>Liczba oraz średnie ważone ceny wykonania opcji na akcje w odniesieniu do programu motywacyjnego dla Członków Zarządu Banku z 2012 roku</t>
  </si>
  <si>
    <t>Płatności oparte na akcjach - rozliczane w akcjach mBanku S.A.</t>
  </si>
  <si>
    <t>Podsumowanie wpływu opisanych programów na bilans i rachunek zysków i strat Grupy mBanku S.A.</t>
  </si>
  <si>
    <t>Płatności oparte na akcjach – rozliczane w akcjach</t>
  </si>
  <si>
    <t>* Inne osoby i podmioty powiązane obejmują: bliskich członków rodzin Członków Rady Nadzorczej i Zarządu mBanku, kluczowego personelu kierowniczego mBanku, Członków Rady Nadzorczej i Zarządu Commerzbanku, podmioty kontrolowane lub współkontrolowane przez wyżej wymienione osoby oraz spółki zależne od mBanku nieobjęte konsolidacją pełną.</t>
  </si>
  <si>
    <t>Stefan Schmittmann*</t>
  </si>
  <si>
    <t>* Pan Stefan Schmittmann złożył z dniem 31 grudnia 2015 roku rezygnację z pełnionej funkcji.</t>
  </si>
  <si>
    <t>Informacje o wartości wynagrodzeń, nagród lub korzyści wypłaconych Członkom Rady Nadzorczej Banku</t>
  </si>
  <si>
    <t>Kapitał wewnętrzny Grupy mBanku</t>
  </si>
  <si>
    <t>Kwota rezerw na należności od banków</t>
  </si>
  <si>
    <t>Pozostałe całkowite dochody z tytułu zabezpieczenia przepływów pieniężnych</t>
  </si>
  <si>
    <t>Harmonogram przepływyów pieniężnych</t>
  </si>
  <si>
    <t>Zmiany dotyczące aktywów i rezerw z tytułu odroczonego podatku dochodowego</t>
  </si>
  <si>
    <t>Programy motywacyjne oparte na akcjach</t>
  </si>
  <si>
    <t>Liczba oraz średnie ważone ceny wykonania opcji na akcje w odniesieniu do programu motywacyjnego dla Członków Zarządu Banku z 2014 roku</t>
  </si>
  <si>
    <t xml:space="preserve">Wartości transakcji Banku i spółek Grupy mBanku </t>
  </si>
  <si>
    <t>Fundusze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</si>
</sst>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&quot;$&quot;#,##0;[Red]\-&quot;$&quot;#,##0"/>
    <numFmt numFmtId="165" formatCode="_-* #,##0\ _z_ł_-;\-* #,##0\ _z_ł_-;_-* &quot;-&quot;??\ _z_ł_-;_-@_-"/>
    <numFmt numFmtId="166" formatCode="#,##0;\(#,##0\);&quot;-&quot;"/>
    <numFmt numFmtId="167" formatCode="#,##0.00;\(#,##0.00\);&quot;-&quot;"/>
    <numFmt numFmtId="168" formatCode="#,##0;[Red]\(#,##0\)"/>
    <numFmt numFmtId="169" formatCode="#,##0.00;[Red]\(#,##0.00\)"/>
    <numFmt numFmtId="170" formatCode="#,##0;\(#,##0\);&quot;-&quot;;"/>
    <numFmt numFmtId="171" formatCode="#,##0;\ \(#,##0\);&quot;-&quot;"/>
    <numFmt numFmtId="172" formatCode="_(* #,##0_);_(* \(#,##0\);_(* &quot;-&quot;??_);_(@_)"/>
    <numFmt numFmtId="173" formatCode="_-* #,##0.00_-;\-* #,##0.00_-;_-* &quot;-&quot;??_-;_-@_-"/>
    <numFmt numFmtId="174" formatCode="0.000%"/>
    <numFmt numFmtId="175" formatCode="#,##0.000"/>
  </numFmts>
  <fonts count="7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b/>
      <sz val="8"/>
      <color indexed="3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10"/>
      <name val="Trebuchet MS"/>
      <family val="2"/>
      <charset val="238"/>
    </font>
    <font>
      <sz val="8"/>
      <color indexed="9"/>
      <name val="Trebuchet MS"/>
      <family val="2"/>
      <charset val="238"/>
    </font>
    <font>
      <b/>
      <sz val="8"/>
      <color indexed="9"/>
      <name val="Trebuchet MS"/>
      <family val="2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44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rgb="FF201C17"/>
      <name val="Verdana"/>
      <family val="2"/>
      <charset val="238"/>
    </font>
    <font>
      <i/>
      <sz val="8"/>
      <color rgb="FF201C17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10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b/>
      <sz val="8"/>
      <color indexed="30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u/>
      <sz val="8"/>
      <name val="Verdana"/>
      <family val="2"/>
      <charset val="238"/>
    </font>
    <font>
      <sz val="8"/>
      <color indexed="63"/>
      <name val="Verdana"/>
      <family val="2"/>
      <charset val="238"/>
    </font>
    <font>
      <sz val="8"/>
      <color indexed="17"/>
      <name val="Verdana"/>
      <family val="2"/>
      <charset val="238"/>
    </font>
    <font>
      <sz val="8"/>
      <color indexed="18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name val="Verdana"/>
      <family val="2"/>
      <charset val="238"/>
    </font>
    <font>
      <sz val="10"/>
      <color rgb="FF201C17"/>
      <name val="Verdana"/>
      <family val="2"/>
      <charset val="238"/>
    </font>
    <font>
      <b/>
      <sz val="10"/>
      <color rgb="FF201C17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10"/>
      <color rgb="FF201C17"/>
      <name val="Verdana"/>
      <family val="2"/>
      <charset val="238"/>
    </font>
    <font>
      <b/>
      <sz val="10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9"/>
      <color rgb="FF201C17"/>
      <name val="Verdana"/>
      <family val="2"/>
      <charset val="238"/>
    </font>
    <font>
      <sz val="9"/>
      <name val="Arial"/>
      <family val="2"/>
      <charset val="238"/>
    </font>
    <font>
      <sz val="9"/>
      <color rgb="FFFF0000"/>
      <name val="Verdana"/>
      <family val="2"/>
      <charset val="238"/>
    </font>
    <font>
      <sz val="8"/>
      <color rgb="FFFF0000"/>
      <name val="Trebuchet MS"/>
      <family val="2"/>
      <charset val="238"/>
    </font>
    <font>
      <b/>
      <sz val="9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sz val="8"/>
      <color rgb="FFFFFFFF"/>
      <name val="Verdana"/>
      <family val="2"/>
      <charset val="238"/>
    </font>
    <font>
      <b/>
      <sz val="8"/>
      <color rgb="FFFFFFFF"/>
      <name val="Verdana"/>
      <family val="2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201C17"/>
      <name val="Trebuchet MS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2"/>
      <name val="Verdan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name val="Arial"/>
      <family val="2"/>
    </font>
    <font>
      <sz val="8"/>
      <color rgb="FF333333"/>
      <name val="Verdana"/>
      <family val="2"/>
    </font>
    <font>
      <sz val="11"/>
      <name val="Verdana"/>
      <family val="2"/>
      <charset val="238"/>
    </font>
    <font>
      <vertAlign val="superscript"/>
      <sz val="8"/>
      <color rgb="FF201C17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Arial"/>
      <family val="2"/>
      <charset val="238"/>
    </font>
    <font>
      <i/>
      <sz val="8"/>
      <color rgb="FF00000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787B7C"/>
        <bgColor indexed="64"/>
      </patternFill>
    </fill>
    <fill>
      <patternFill patternType="solid">
        <fgColor rgb="FF787B7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18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/>
      <top/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/>
      <diagonal/>
    </border>
    <border>
      <left/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medium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medium">
        <color rgb="FF787B7C"/>
      </bottom>
      <diagonal/>
    </border>
    <border>
      <left/>
      <right/>
      <top/>
      <bottom style="medium">
        <color rgb="FF787B7C"/>
      </bottom>
      <diagonal/>
    </border>
    <border>
      <left/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 style="medium">
        <color rgb="FF787B7C"/>
      </left>
      <right/>
      <top/>
      <bottom style="medium">
        <color rgb="FF787B7C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/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thin">
        <color rgb="FF787B7C"/>
      </bottom>
      <diagonal/>
    </border>
    <border>
      <left style="thin">
        <color rgb="FF787B7C"/>
      </left>
      <right/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787B7C"/>
      </left>
      <right/>
      <top style="thin">
        <color rgb="FF787B7C"/>
      </top>
      <bottom style="medium">
        <color rgb="FF787B7C"/>
      </bottom>
      <diagonal/>
    </border>
    <border>
      <left/>
      <right/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 style="medium">
        <color rgb="FF787B7C"/>
      </right>
      <top style="medium">
        <color rgb="FF787B7C"/>
      </top>
      <bottom/>
      <diagonal/>
    </border>
    <border>
      <left style="medium">
        <color rgb="FF787B7C"/>
      </left>
      <right/>
      <top style="medium">
        <color rgb="FF787B7C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787B7C"/>
      </left>
      <right/>
      <top style="medium">
        <color rgb="FF787B7C"/>
      </top>
      <bottom style="thin">
        <color rgb="FF787B7C"/>
      </bottom>
      <diagonal/>
    </border>
    <border>
      <left/>
      <right style="medium">
        <color rgb="FF787B7C"/>
      </right>
      <top/>
      <bottom/>
      <diagonal/>
    </border>
    <border>
      <left style="medium">
        <color rgb="FF787B7C"/>
      </left>
      <right style="medium">
        <color rgb="FF787B7C"/>
      </right>
      <top/>
      <bottom/>
      <diagonal/>
    </border>
    <border>
      <left style="medium">
        <color rgb="FF787B7C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thin">
        <color rgb="FF787B7C"/>
      </left>
      <right style="thin">
        <color rgb="FF787B7C"/>
      </right>
      <top/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/>
      <bottom style="thin">
        <color rgb="FF787B7C"/>
      </bottom>
      <diagonal/>
    </border>
    <border>
      <left style="medium">
        <color rgb="FF787B7C"/>
      </left>
      <right style="thin">
        <color rgb="FF787B7C"/>
      </right>
      <top style="thin">
        <color rgb="FF787B7C"/>
      </top>
      <bottom/>
      <diagonal/>
    </border>
    <border>
      <left style="thin">
        <color rgb="FF787B7C"/>
      </left>
      <right style="thin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 style="medium">
        <color rgb="FF787B7C"/>
      </bottom>
      <diagonal/>
    </border>
    <border>
      <left style="thin">
        <color rgb="FF787B7C"/>
      </left>
      <right style="medium">
        <color rgb="FF787B7C"/>
      </right>
      <top style="medium">
        <color rgb="FF787B7C"/>
      </top>
      <bottom style="thin">
        <color rgb="FF787B7C"/>
      </bottom>
      <diagonal/>
    </border>
    <border>
      <left/>
      <right style="thin">
        <color rgb="FF787B7C"/>
      </right>
      <top/>
      <bottom style="thin">
        <color rgb="FF787B7C"/>
      </bottom>
      <diagonal/>
    </border>
    <border>
      <left/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787B7C"/>
      </left>
      <right/>
      <top style="medium">
        <color rgb="FF787B7C"/>
      </top>
      <bottom style="medium">
        <color rgb="FF787B7C"/>
      </bottom>
      <diagonal/>
    </border>
    <border>
      <left/>
      <right style="thin">
        <color rgb="FF787B7C"/>
      </right>
      <top style="thin">
        <color rgb="FF787B7C"/>
      </top>
      <bottom/>
      <diagonal/>
    </border>
    <border>
      <left/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/>
      <right/>
      <top/>
      <bottom style="thin">
        <color rgb="FF787B7C"/>
      </bottom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787B7C"/>
      </right>
      <top style="medium">
        <color theme="0"/>
      </top>
      <bottom style="medium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medium">
        <color rgb="FF787B7C"/>
      </bottom>
      <diagonal/>
    </border>
    <border>
      <left style="medium">
        <color rgb="FF787B7C"/>
      </left>
      <right/>
      <top style="medium">
        <color theme="0"/>
      </top>
      <bottom style="medium">
        <color rgb="FF787B7C"/>
      </bottom>
      <diagonal/>
    </border>
    <border>
      <left/>
      <right style="medium">
        <color theme="0"/>
      </right>
      <top/>
      <bottom/>
      <diagonal/>
    </border>
    <border>
      <left style="thin">
        <color indexed="9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medium">
        <color theme="0"/>
      </top>
      <bottom style="thin">
        <color rgb="FF787B7C"/>
      </bottom>
      <diagonal/>
    </border>
    <border>
      <left style="medium">
        <color rgb="FF787B7C"/>
      </left>
      <right/>
      <top style="medium">
        <color theme="0"/>
      </top>
      <bottom style="thin">
        <color rgb="FF787B7C"/>
      </bottom>
      <diagonal/>
    </border>
    <border>
      <left/>
      <right style="medium">
        <color theme="0"/>
      </right>
      <top/>
      <bottom style="thin">
        <color indexed="9"/>
      </bottom>
      <diagonal/>
    </border>
    <border>
      <left style="medium">
        <color theme="0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 style="thin">
        <color rgb="FF787B7C"/>
      </right>
      <top style="thin">
        <color indexed="9"/>
      </top>
      <bottom style="thin">
        <color rgb="FF787B7C"/>
      </bottom>
      <diagonal/>
    </border>
    <border>
      <left style="thin">
        <color rgb="FF787B7C"/>
      </left>
      <right style="thin">
        <color rgb="FF787B7C"/>
      </right>
      <top style="thin">
        <color indexed="9"/>
      </top>
      <bottom style="thin">
        <color rgb="FF787B7C"/>
      </bottom>
      <diagonal/>
    </border>
    <border>
      <left style="thin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indexed="9"/>
      </top>
      <bottom style="thin">
        <color rgb="FF787B7C"/>
      </bottom>
      <diagonal/>
    </border>
    <border>
      <left/>
      <right/>
      <top style="thin">
        <color indexed="9"/>
      </top>
      <bottom style="thin">
        <color rgb="FF787B7C"/>
      </bottom>
      <diagonal/>
    </border>
    <border>
      <left/>
      <right/>
      <top style="thin">
        <color rgb="FF787B7C"/>
      </top>
      <bottom/>
      <diagonal/>
    </border>
    <border>
      <left/>
      <right style="medium">
        <color theme="0"/>
      </right>
      <top style="thin">
        <color indexed="9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theme="0"/>
      </right>
      <top style="thin">
        <color indexed="9"/>
      </top>
      <bottom/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787B7C"/>
      </top>
      <bottom/>
      <diagonal/>
    </border>
    <border>
      <left style="medium">
        <color theme="0"/>
      </left>
      <right style="thin">
        <color indexed="9"/>
      </right>
      <top/>
      <bottom style="medium">
        <color theme="0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rgb="FF787B7C"/>
      </left>
      <right/>
      <top style="thin">
        <color rgb="FF787B7C"/>
      </top>
      <bottom style="thin">
        <color rgb="FF787B7C"/>
      </bottom>
      <diagonal/>
    </border>
    <border>
      <left style="thin">
        <color rgb="FF787B7C"/>
      </left>
      <right/>
      <top style="thin">
        <color rgb="FF787B7C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/>
      <right/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rgb="FF0066CC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787B7C"/>
      </bottom>
      <diagonal/>
    </border>
    <border>
      <left style="thin">
        <color rgb="FFFFFFFF"/>
      </left>
      <right style="thin">
        <color rgb="FF787B7C"/>
      </right>
      <top/>
      <bottom/>
      <diagonal/>
    </border>
    <border>
      <left style="thin">
        <color rgb="FF787B7C"/>
      </left>
      <right style="thin">
        <color rgb="FF787B7C"/>
      </right>
      <top/>
      <bottom/>
      <diagonal/>
    </border>
    <border>
      <left style="thin">
        <color rgb="FFFFFFFF"/>
      </left>
      <right style="thin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rgb="FFFFFFFF"/>
      </left>
      <right style="thin">
        <color rgb="FF787B7C"/>
      </right>
      <top/>
      <bottom style="thin">
        <color rgb="FF787B7C"/>
      </bottom>
      <diagonal/>
    </border>
    <border>
      <left style="thin">
        <color rgb="FFFFFFFF"/>
      </left>
      <right style="thin">
        <color rgb="FF787B7C"/>
      </right>
      <top style="thin">
        <color rgb="FF787B7C"/>
      </top>
      <bottom style="medium">
        <color rgb="FF787B7C"/>
      </bottom>
      <diagonal/>
    </border>
    <border>
      <left style="thin">
        <color rgb="FFFFFFFF"/>
      </left>
      <right style="thin">
        <color rgb="FF787B7C"/>
      </right>
      <top style="medium">
        <color rgb="FF787B7C"/>
      </top>
      <bottom style="medium">
        <color rgb="FF787B7C"/>
      </bottom>
      <diagonal/>
    </border>
    <border>
      <left style="thin">
        <color rgb="FFFFFFFF"/>
      </left>
      <right style="thin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indexed="9"/>
      </top>
      <bottom style="thin">
        <color rgb="FF787B7C"/>
      </bottom>
      <diagonal/>
    </border>
    <border>
      <left style="medium">
        <color theme="0"/>
      </left>
      <right/>
      <top style="thin">
        <color indexed="9"/>
      </top>
      <bottom/>
      <diagonal/>
    </border>
    <border>
      <left/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787B7C"/>
      </right>
      <top style="thin">
        <color rgb="FFFFFFFF"/>
      </top>
      <bottom style="thin">
        <color rgb="FF787B7C"/>
      </bottom>
      <diagonal/>
    </border>
    <border>
      <left/>
      <right/>
      <top style="thin">
        <color rgb="FFFFFFFF"/>
      </top>
      <bottom style="thin">
        <color rgb="FF787B7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medium">
        <color rgb="FF808080"/>
      </right>
      <top style="thin">
        <color indexed="64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medium">
        <color rgb="FFFFFFFF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FFFFFF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787B7C"/>
      </top>
      <bottom style="thin">
        <color rgb="FF787B7C"/>
      </bottom>
      <diagonal/>
    </border>
    <border>
      <left style="medium">
        <color rgb="FF808080"/>
      </left>
      <right style="medium">
        <color rgb="FF808080"/>
      </right>
      <top style="thin">
        <color rgb="FF787B7C"/>
      </top>
      <bottom/>
      <diagonal/>
    </border>
    <border>
      <left style="medium">
        <color rgb="FF808080"/>
      </left>
      <right style="medium">
        <color rgb="FF808080"/>
      </right>
      <top/>
      <bottom style="thin">
        <color rgb="FF787B7C"/>
      </bottom>
      <diagonal/>
    </border>
    <border>
      <left/>
      <right style="medium">
        <color rgb="FF808080"/>
      </right>
      <top/>
      <bottom/>
      <diagonal/>
    </border>
  </borders>
  <cellStyleXfs count="22">
    <xf numFmtId="0" fontId="0" fillId="0" borderId="0">
      <alignment vertical="center"/>
    </xf>
    <xf numFmtId="0" fontId="13" fillId="0" borderId="0">
      <alignment vertical="center"/>
    </xf>
    <xf numFmtId="38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4" fillId="0" borderId="0"/>
    <xf numFmtId="0" fontId="3" fillId="0" borderId="0"/>
    <xf numFmtId="0" fontId="1" fillId="0" borderId="0"/>
    <xf numFmtId="0" fontId="5" fillId="0" borderId="0"/>
    <xf numFmtId="0" fontId="13" fillId="0" borderId="0"/>
    <xf numFmtId="0" fontId="12" fillId="2" borderId="125" applyNumberFormat="0" applyFont="0" applyAlignment="0" applyProtection="0">
      <alignment horizont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66" fillId="0" borderId="0"/>
    <xf numFmtId="0" fontId="70" fillId="0" borderId="0"/>
  </cellStyleXfs>
  <cellXfs count="1860">
    <xf numFmtId="0" fontId="0" fillId="0" borderId="0" xfId="0" applyAlignment="1"/>
    <xf numFmtId="0" fontId="6" fillId="0" borderId="0" xfId="1" applyFont="1" applyAlignment="1">
      <alignment horizontal="center" vertical="center"/>
    </xf>
    <xf numFmtId="0" fontId="6" fillId="0" borderId="0" xfId="1" applyFont="1" applyAlignment="1"/>
    <xf numFmtId="166" fontId="6" fillId="0" borderId="0" xfId="1" applyNumberFormat="1" applyFont="1" applyFill="1" applyAlignment="1"/>
    <xf numFmtId="0" fontId="6" fillId="0" borderId="0" xfId="1" applyFont="1" applyAlignment="1">
      <alignment wrapText="1"/>
    </xf>
    <xf numFmtId="166" fontId="6" fillId="0" borderId="0" xfId="1" applyNumberFormat="1" applyFont="1" applyAlignment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/>
    <xf numFmtId="0" fontId="8" fillId="0" borderId="0" xfId="1" applyFont="1" applyAlignment="1">
      <alignment wrapText="1"/>
    </xf>
    <xf numFmtId="166" fontId="6" fillId="0" borderId="0" xfId="5" applyNumberFormat="1" applyFont="1" applyAlignment="1">
      <alignment horizontal="right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Alignment="1">
      <alignment horizontal="right"/>
    </xf>
    <xf numFmtId="165" fontId="6" fillId="0" borderId="0" xfId="5" applyNumberFormat="1" applyFont="1" applyAlignment="1">
      <alignment horizontal="right"/>
    </xf>
    <xf numFmtId="168" fontId="9" fillId="0" borderId="0" xfId="1" applyNumberFormat="1" applyFont="1" applyFill="1" applyBorder="1" applyAlignment="1" applyProtection="1">
      <alignment horizontal="right"/>
      <protection locked="0"/>
    </xf>
    <xf numFmtId="168" fontId="6" fillId="0" borderId="0" xfId="1" applyNumberFormat="1" applyFont="1" applyFill="1" applyBorder="1" applyAlignment="1" applyProtection="1">
      <alignment horizontal="left" wrapText="1"/>
      <protection locked="0"/>
    </xf>
    <xf numFmtId="168" fontId="6" fillId="0" borderId="0" xfId="1" applyNumberFormat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8" fillId="0" borderId="0" xfId="5" applyNumberFormat="1" applyFont="1" applyAlignment="1">
      <alignment horizontal="right"/>
    </xf>
    <xf numFmtId="166" fontId="9" fillId="0" borderId="0" xfId="5" applyNumberFormat="1" applyFont="1" applyAlignment="1">
      <alignment horizontal="right"/>
    </xf>
    <xf numFmtId="0" fontId="9" fillId="0" borderId="0" xfId="1" applyFont="1" applyFill="1" applyAlignment="1"/>
    <xf numFmtId="3" fontId="6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Alignment="1"/>
    <xf numFmtId="166" fontId="7" fillId="0" borderId="0" xfId="5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quotePrefix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3" borderId="23" xfId="1" applyFont="1" applyFill="1" applyBorder="1" applyAlignment="1">
      <alignment horizontal="right" vertical="center"/>
    </xf>
    <xf numFmtId="0" fontId="20" fillId="3" borderId="0" xfId="1" applyFont="1" applyFill="1" applyAlignment="1">
      <alignment vertical="center"/>
    </xf>
    <xf numFmtId="166" fontId="17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/>
    </xf>
    <xf numFmtId="166" fontId="17" fillId="0" borderId="0" xfId="5" applyNumberFormat="1" applyFont="1" applyAlignment="1">
      <alignment vertical="center"/>
    </xf>
    <xf numFmtId="10" fontId="17" fillId="0" borderId="0" xfId="1" applyNumberFormat="1" applyFont="1" applyAlignment="1">
      <alignment vertical="center"/>
    </xf>
    <xf numFmtId="4" fontId="18" fillId="0" borderId="0" xfId="5" applyNumberFormat="1" applyFont="1" applyAlignment="1">
      <alignment vertical="center"/>
    </xf>
    <xf numFmtId="4" fontId="15" fillId="0" borderId="0" xfId="5" applyNumberFormat="1" applyFont="1" applyAlignment="1">
      <alignment vertical="center"/>
    </xf>
    <xf numFmtId="166" fontId="15" fillId="0" borderId="0" xfId="5" applyNumberFormat="1" applyFont="1" applyAlignment="1">
      <alignment horizontal="center" vertical="center"/>
    </xf>
    <xf numFmtId="167" fontId="15" fillId="0" borderId="0" xfId="5" applyNumberFormat="1" applyFont="1" applyFill="1" applyAlignment="1">
      <alignment vertical="center"/>
    </xf>
    <xf numFmtId="4" fontId="15" fillId="0" borderId="0" xfId="1" applyNumberFormat="1" applyFont="1" applyFill="1" applyAlignment="1">
      <alignment vertical="center"/>
    </xf>
    <xf numFmtId="166" fontId="19" fillId="0" borderId="0" xfId="5" applyNumberFormat="1" applyFont="1" applyAlignment="1">
      <alignment vertical="center"/>
    </xf>
    <xf numFmtId="0" fontId="15" fillId="0" borderId="0" xfId="1" applyFont="1" applyAlignment="1">
      <alignment vertical="center" wrapText="1"/>
    </xf>
    <xf numFmtId="165" fontId="15" fillId="0" borderId="0" xfId="5" applyNumberFormat="1" applyFont="1" applyAlignment="1">
      <alignment horizontal="center" vertical="center"/>
    </xf>
    <xf numFmtId="0" fontId="21" fillId="0" borderId="25" xfId="1" applyFont="1" applyFill="1" applyBorder="1" applyAlignment="1">
      <alignment vertical="center"/>
    </xf>
    <xf numFmtId="0" fontId="21" fillId="0" borderId="26" xfId="1" applyFont="1" applyFill="1" applyBorder="1" applyAlignment="1">
      <alignment horizontal="center" vertical="center"/>
    </xf>
    <xf numFmtId="166" fontId="21" fillId="0" borderId="26" xfId="1" applyNumberFormat="1" applyFont="1" applyFill="1" applyBorder="1" applyAlignment="1">
      <alignment vertical="center"/>
    </xf>
    <xf numFmtId="166" fontId="21" fillId="0" borderId="27" xfId="1" applyNumberFormat="1" applyFont="1" applyFill="1" applyBorder="1" applyAlignment="1">
      <alignment vertical="center"/>
    </xf>
    <xf numFmtId="0" fontId="21" fillId="0" borderId="28" xfId="1" applyFont="1" applyFill="1" applyBorder="1" applyAlignment="1">
      <alignment vertical="center"/>
    </xf>
    <xf numFmtId="0" fontId="21" fillId="0" borderId="29" xfId="1" applyFont="1" applyFill="1" applyBorder="1" applyAlignment="1">
      <alignment horizontal="center" vertical="center"/>
    </xf>
    <xf numFmtId="166" fontId="21" fillId="0" borderId="29" xfId="1" applyNumberFormat="1" applyFont="1" applyFill="1" applyBorder="1" applyAlignment="1">
      <alignment vertical="center"/>
    </xf>
    <xf numFmtId="166" fontId="21" fillId="0" borderId="30" xfId="1" applyNumberFormat="1" applyFont="1" applyFill="1" applyBorder="1" applyAlignment="1">
      <alignment vertical="center"/>
    </xf>
    <xf numFmtId="0" fontId="22" fillId="0" borderId="31" xfId="1" applyFont="1" applyFill="1" applyBorder="1" applyAlignment="1">
      <alignment vertical="center"/>
    </xf>
    <xf numFmtId="0" fontId="22" fillId="0" borderId="32" xfId="1" applyFont="1" applyFill="1" applyBorder="1" applyAlignment="1">
      <alignment horizontal="center" vertical="center"/>
    </xf>
    <xf numFmtId="166" fontId="22" fillId="0" borderId="32" xfId="5" applyNumberFormat="1" applyFont="1" applyFill="1" applyBorder="1" applyAlignment="1">
      <alignment vertical="center"/>
    </xf>
    <xf numFmtId="166" fontId="22" fillId="0" borderId="33" xfId="5" applyNumberFormat="1" applyFont="1" applyFill="1" applyBorder="1" applyAlignment="1">
      <alignment vertical="center"/>
    </xf>
    <xf numFmtId="0" fontId="21" fillId="0" borderId="34" xfId="1" applyFont="1" applyFill="1" applyBorder="1" applyAlignment="1">
      <alignment vertical="center"/>
    </xf>
    <xf numFmtId="0" fontId="21" fillId="0" borderId="35" xfId="1" applyFont="1" applyFill="1" applyBorder="1" applyAlignment="1">
      <alignment horizontal="center" vertical="center"/>
    </xf>
    <xf numFmtId="166" fontId="21" fillId="0" borderId="35" xfId="1" applyNumberFormat="1" applyFont="1" applyFill="1" applyBorder="1" applyAlignment="1">
      <alignment vertical="center"/>
    </xf>
    <xf numFmtId="166" fontId="21" fillId="0" borderId="36" xfId="1" applyNumberFormat="1" applyFont="1" applyFill="1" applyBorder="1" applyAlignment="1">
      <alignment vertical="center"/>
    </xf>
    <xf numFmtId="166" fontId="21" fillId="0" borderId="35" xfId="5" applyNumberFormat="1" applyFont="1" applyFill="1" applyBorder="1" applyAlignment="1">
      <alignment vertical="center"/>
    </xf>
    <xf numFmtId="166" fontId="21" fillId="0" borderId="36" xfId="5" applyNumberFormat="1" applyFont="1" applyFill="1" applyBorder="1" applyAlignment="1">
      <alignment vertical="center"/>
    </xf>
    <xf numFmtId="168" fontId="23" fillId="0" borderId="34" xfId="1" applyNumberFormat="1" applyFont="1" applyFill="1" applyBorder="1" applyAlignment="1" applyProtection="1">
      <alignment vertical="center" wrapText="1"/>
      <protection locked="0"/>
    </xf>
    <xf numFmtId="168" fontId="23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23" fillId="0" borderId="35" xfId="1" applyNumberFormat="1" applyFont="1" applyFill="1" applyBorder="1" applyAlignment="1">
      <alignment vertical="center"/>
    </xf>
    <xf numFmtId="166" fontId="23" fillId="0" borderId="36" xfId="1" applyNumberFormat="1" applyFont="1" applyFill="1" applyBorder="1" applyAlignment="1">
      <alignment vertical="center"/>
    </xf>
    <xf numFmtId="0" fontId="21" fillId="0" borderId="34" xfId="1" applyFont="1" applyFill="1" applyBorder="1" applyAlignment="1">
      <alignment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/>
    </xf>
    <xf numFmtId="166" fontId="22" fillId="0" borderId="32" xfId="1" applyNumberFormat="1" applyFont="1" applyFill="1" applyBorder="1" applyAlignment="1">
      <alignment vertical="center"/>
    </xf>
    <xf numFmtId="166" fontId="22" fillId="0" borderId="33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0" fontId="21" fillId="0" borderId="37" xfId="1" quotePrefix="1" applyFont="1" applyFill="1" applyBorder="1" applyAlignment="1">
      <alignment vertical="center" wrapText="1"/>
    </xf>
    <xf numFmtId="0" fontId="21" fillId="0" borderId="38" xfId="1" applyFont="1" applyFill="1" applyBorder="1" applyAlignment="1">
      <alignment horizontal="center" vertical="center" wrapText="1"/>
    </xf>
    <xf numFmtId="166" fontId="21" fillId="0" borderId="38" xfId="5" applyNumberFormat="1" applyFont="1" applyFill="1" applyBorder="1" applyAlignment="1">
      <alignment vertical="center" wrapText="1"/>
    </xf>
    <xf numFmtId="0" fontId="21" fillId="0" borderId="39" xfId="1" quotePrefix="1" applyFont="1" applyFill="1" applyBorder="1" applyAlignment="1">
      <alignment vertical="center" wrapText="1"/>
    </xf>
    <xf numFmtId="0" fontId="21" fillId="0" borderId="40" xfId="1" applyFont="1" applyFill="1" applyBorder="1" applyAlignment="1">
      <alignment horizontal="center" vertical="center" wrapText="1"/>
    </xf>
    <xf numFmtId="166" fontId="21" fillId="0" borderId="40" xfId="5" applyNumberFormat="1" applyFont="1" applyFill="1" applyBorder="1" applyAlignment="1">
      <alignment vertical="center" wrapText="1"/>
    </xf>
    <xf numFmtId="166" fontId="21" fillId="0" borderId="0" xfId="5" applyNumberFormat="1" applyFont="1" applyFill="1" applyBorder="1" applyAlignment="1">
      <alignment horizontal="center" vertical="center" wrapText="1"/>
    </xf>
    <xf numFmtId="166" fontId="22" fillId="0" borderId="0" xfId="5" applyNumberFormat="1" applyFont="1" applyFill="1" applyBorder="1" applyAlignment="1">
      <alignment vertical="center" wrapText="1"/>
    </xf>
    <xf numFmtId="0" fontId="22" fillId="0" borderId="31" xfId="1" applyFont="1" applyFill="1" applyBorder="1" applyAlignment="1">
      <alignment vertical="center" wrapText="1"/>
    </xf>
    <xf numFmtId="166" fontId="21" fillId="0" borderId="32" xfId="5" applyNumberFormat="1" applyFont="1" applyFill="1" applyBorder="1" applyAlignment="1">
      <alignment horizontal="center" vertical="center" wrapText="1"/>
    </xf>
    <xf numFmtId="0" fontId="22" fillId="0" borderId="31" xfId="1" applyFont="1" applyBorder="1" applyAlignment="1">
      <alignment vertical="center" wrapText="1"/>
    </xf>
    <xf numFmtId="0" fontId="16" fillId="3" borderId="23" xfId="1" applyFont="1" applyFill="1" applyBorder="1" applyAlignment="1">
      <alignment horizontal="center" vertical="center"/>
    </xf>
    <xf numFmtId="0" fontId="15" fillId="0" borderId="0" xfId="1" applyFont="1" applyAlignment="1"/>
    <xf numFmtId="3" fontId="15" fillId="0" borderId="0" xfId="1" applyNumberFormat="1" applyFont="1" applyAlignment="1"/>
    <xf numFmtId="10" fontId="15" fillId="0" borderId="0" xfId="1" applyNumberFormat="1" applyFont="1" applyAlignment="1"/>
    <xf numFmtId="0" fontId="19" fillId="0" borderId="0" xfId="1" applyFont="1" applyAlignment="1"/>
    <xf numFmtId="0" fontId="15" fillId="0" borderId="0" xfId="1" applyFont="1" applyBorder="1" applyAlignment="1"/>
    <xf numFmtId="0" fontId="15" fillId="0" borderId="0" xfId="1" applyFont="1" applyAlignment="1">
      <alignment wrapText="1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22" fillId="0" borderId="42" xfId="1" applyFont="1" applyBorder="1" applyAlignment="1">
      <alignment vertical="center"/>
    </xf>
    <xf numFmtId="166" fontId="22" fillId="0" borderId="43" xfId="1" applyNumberFormat="1" applyFont="1" applyBorder="1" applyAlignment="1">
      <alignment horizontal="center" vertical="center"/>
    </xf>
    <xf numFmtId="166" fontId="22" fillId="0" borderId="43" xfId="1" applyNumberFormat="1" applyFont="1" applyBorder="1" applyAlignment="1">
      <alignment vertical="center"/>
    </xf>
    <xf numFmtId="166" fontId="22" fillId="0" borderId="44" xfId="1" applyNumberFormat="1" applyFont="1" applyBorder="1" applyAlignment="1">
      <alignment vertical="center"/>
    </xf>
    <xf numFmtId="0" fontId="22" fillId="0" borderId="31" xfId="1" applyFont="1" applyBorder="1" applyAlignment="1">
      <alignment vertical="center"/>
    </xf>
    <xf numFmtId="166" fontId="21" fillId="0" borderId="32" xfId="1" applyNumberFormat="1" applyFont="1" applyBorder="1" applyAlignment="1">
      <alignment horizontal="center" vertical="center"/>
    </xf>
    <xf numFmtId="166" fontId="22" fillId="0" borderId="32" xfId="1" applyNumberFormat="1" applyFont="1" applyBorder="1" applyAlignment="1">
      <alignment vertical="center"/>
    </xf>
    <xf numFmtId="166" fontId="22" fillId="0" borderId="33" xfId="1" applyNumberFormat="1" applyFont="1" applyBorder="1" applyAlignment="1">
      <alignment vertical="center"/>
    </xf>
    <xf numFmtId="166" fontId="22" fillId="0" borderId="32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166" fontId="22" fillId="0" borderId="0" xfId="1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vertical="center"/>
    </xf>
    <xf numFmtId="166" fontId="21" fillId="0" borderId="48" xfId="1" applyNumberFormat="1" applyFont="1" applyBorder="1" applyAlignment="1">
      <alignment vertical="center"/>
    </xf>
    <xf numFmtId="166" fontId="21" fillId="0" borderId="51" xfId="1" applyNumberFormat="1" applyFont="1" applyBorder="1" applyAlignment="1">
      <alignment vertical="center"/>
    </xf>
    <xf numFmtId="0" fontId="21" fillId="0" borderId="53" xfId="1" applyFont="1" applyBorder="1" applyAlignment="1">
      <alignment vertical="center"/>
    </xf>
    <xf numFmtId="166" fontId="21" fillId="0" borderId="54" xfId="1" applyNumberFormat="1" applyFont="1" applyBorder="1" applyAlignment="1">
      <alignment horizontal="center" vertical="center"/>
    </xf>
    <xf numFmtId="166" fontId="21" fillId="0" borderId="54" xfId="1" applyNumberFormat="1" applyFont="1" applyBorder="1" applyAlignment="1">
      <alignment vertical="center"/>
    </xf>
    <xf numFmtId="166" fontId="21" fillId="0" borderId="55" xfId="1" applyNumberFormat="1" applyFont="1" applyBorder="1" applyAlignment="1">
      <alignment vertical="center"/>
    </xf>
    <xf numFmtId="166" fontId="21" fillId="0" borderId="43" xfId="1" applyNumberFormat="1" applyFont="1" applyBorder="1" applyAlignment="1">
      <alignment horizontal="center" vertical="center"/>
    </xf>
    <xf numFmtId="166" fontId="21" fillId="0" borderId="43" xfId="1" applyNumberFormat="1" applyFont="1" applyBorder="1" applyAlignment="1">
      <alignment vertical="center"/>
    </xf>
    <xf numFmtId="166" fontId="21" fillId="0" borderId="44" xfId="1" applyNumberFormat="1" applyFont="1" applyBorder="1" applyAlignment="1">
      <alignment vertical="center"/>
    </xf>
    <xf numFmtId="0" fontId="21" fillId="0" borderId="34" xfId="1" applyFont="1" applyBorder="1" applyAlignment="1">
      <alignment vertical="center"/>
    </xf>
    <xf numFmtId="166" fontId="21" fillId="0" borderId="35" xfId="1" applyNumberFormat="1" applyFont="1" applyBorder="1" applyAlignment="1">
      <alignment horizontal="center" vertical="center"/>
    </xf>
    <xf numFmtId="166" fontId="21" fillId="0" borderId="35" xfId="1" applyNumberFormat="1" applyFont="1" applyBorder="1" applyAlignment="1">
      <alignment vertical="center"/>
    </xf>
    <xf numFmtId="166" fontId="21" fillId="0" borderId="36" xfId="1" applyNumberFormat="1" applyFont="1" applyBorder="1" applyAlignment="1">
      <alignment vertical="center"/>
    </xf>
    <xf numFmtId="0" fontId="15" fillId="0" borderId="0" xfId="1" applyFont="1" applyFill="1" applyBorder="1" applyAlignment="1"/>
    <xf numFmtId="14" fontId="24" fillId="0" borderId="0" xfId="1" applyNumberFormat="1" applyFont="1" applyFill="1" applyBorder="1" applyAlignment="1">
      <alignment horizontal="right" wrapText="1"/>
    </xf>
    <xf numFmtId="0" fontId="19" fillId="0" borderId="0" xfId="1" applyFont="1" applyFill="1" applyBorder="1" applyAlignment="1"/>
    <xf numFmtId="10" fontId="19" fillId="0" borderId="0" xfId="1" applyNumberFormat="1" applyFont="1" applyFill="1" applyBorder="1" applyAlignment="1"/>
    <xf numFmtId="4" fontId="19" fillId="0" borderId="0" xfId="1" applyNumberFormat="1" applyFont="1" applyFill="1" applyBorder="1" applyAlignment="1"/>
    <xf numFmtId="171" fontId="19" fillId="0" borderId="0" xfId="1" applyNumberFormat="1" applyFont="1" applyFill="1" applyBorder="1" applyAlignment="1"/>
    <xf numFmtId="3" fontId="19" fillId="0" borderId="0" xfId="1" applyNumberFormat="1" applyFont="1" applyFill="1" applyBorder="1" applyAlignment="1"/>
    <xf numFmtId="0" fontId="15" fillId="0" borderId="0" xfId="1" applyFont="1" applyFill="1" applyAlignment="1">
      <alignment horizontal="center" vertical="center"/>
    </xf>
    <xf numFmtId="171" fontId="15" fillId="0" borderId="0" xfId="1" applyNumberFormat="1" applyFont="1" applyAlignment="1">
      <alignment horizontal="center" vertical="center"/>
    </xf>
    <xf numFmtId="171" fontId="15" fillId="0" borderId="0" xfId="1" applyNumberFormat="1" applyFont="1" applyBorder="1" applyAlignment="1">
      <alignment horizontal="center" vertical="center"/>
    </xf>
    <xf numFmtId="166" fontId="15" fillId="0" borderId="0" xfId="1" applyNumberFormat="1" applyFont="1" applyFill="1" applyBorder="1" applyAlignment="1"/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Alignment="1">
      <alignment horizontal="center"/>
    </xf>
    <xf numFmtId="166" fontId="15" fillId="0" borderId="0" xfId="5" applyNumberFormat="1" applyFont="1"/>
    <xf numFmtId="10" fontId="15" fillId="0" borderId="0" xfId="1" applyNumberFormat="1" applyFont="1" applyFill="1" applyBorder="1" applyAlignment="1"/>
    <xf numFmtId="0" fontId="15" fillId="0" borderId="0" xfId="1" applyFont="1" applyFill="1" applyAlignment="1">
      <alignment wrapText="1"/>
    </xf>
    <xf numFmtId="0" fontId="15" fillId="0" borderId="0" xfId="1" applyFont="1" applyFill="1" applyAlignment="1"/>
    <xf numFmtId="0" fontId="25" fillId="0" borderId="0" xfId="1" applyFont="1" applyFill="1" applyBorder="1" applyAlignment="1"/>
    <xf numFmtId="4" fontId="25" fillId="0" borderId="0" xfId="1" applyNumberFormat="1" applyFont="1" applyFill="1" applyBorder="1" applyAlignment="1"/>
    <xf numFmtId="166" fontId="25" fillId="0" borderId="0" xfId="1" applyNumberFormat="1" applyFont="1" applyFill="1" applyBorder="1" applyAlignment="1"/>
    <xf numFmtId="166" fontId="19" fillId="0" borderId="0" xfId="1" applyNumberFormat="1" applyFont="1" applyFill="1" applyBorder="1" applyAlignment="1"/>
    <xf numFmtId="0" fontId="19" fillId="0" borderId="0" xfId="1" applyNumberFormat="1" applyFont="1" applyFill="1" applyBorder="1" applyAlignment="1"/>
    <xf numFmtId="165" fontId="15" fillId="0" borderId="0" xfId="5" applyNumberFormat="1" applyFont="1"/>
    <xf numFmtId="165" fontId="19" fillId="0" borderId="0" xfId="5" applyNumberFormat="1" applyFont="1"/>
    <xf numFmtId="0" fontId="16" fillId="3" borderId="11" xfId="1" applyFont="1" applyFill="1" applyBorder="1" applyAlignment="1">
      <alignment vertical="center" wrapText="1"/>
    </xf>
    <xf numFmtId="0" fontId="15" fillId="0" borderId="25" xfId="1" applyFont="1" applyFill="1" applyBorder="1" applyAlignment="1">
      <alignment vertical="center" wrapText="1"/>
    </xf>
    <xf numFmtId="166" fontId="15" fillId="0" borderId="26" xfId="5" applyNumberFormat="1" applyFont="1" applyFill="1" applyBorder="1" applyAlignment="1">
      <alignment horizontal="center" vertical="center"/>
    </xf>
    <xf numFmtId="166" fontId="15" fillId="0" borderId="26" xfId="5" applyNumberFormat="1" applyFont="1" applyFill="1" applyBorder="1" applyAlignment="1">
      <alignment vertical="center"/>
    </xf>
    <xf numFmtId="166" fontId="15" fillId="0" borderId="27" xfId="5" applyNumberFormat="1" applyFont="1" applyFill="1" applyBorder="1" applyAlignment="1">
      <alignment vertical="center"/>
    </xf>
    <xf numFmtId="0" fontId="15" fillId="0" borderId="34" xfId="1" applyFont="1" applyFill="1" applyBorder="1" applyAlignment="1">
      <alignment vertical="center" wrapText="1"/>
    </xf>
    <xf numFmtId="166" fontId="15" fillId="0" borderId="35" xfId="5" applyNumberFormat="1" applyFont="1" applyFill="1" applyBorder="1" applyAlignment="1">
      <alignment horizontal="center" vertical="center"/>
    </xf>
    <xf numFmtId="166" fontId="15" fillId="0" borderId="35" xfId="5" applyNumberFormat="1" applyFont="1" applyFill="1" applyBorder="1" applyAlignment="1">
      <alignment vertical="center"/>
    </xf>
    <xf numFmtId="166" fontId="15" fillId="0" borderId="36" xfId="5" applyNumberFormat="1" applyFont="1" applyFill="1" applyBorder="1" applyAlignment="1">
      <alignment vertical="center"/>
    </xf>
    <xf numFmtId="0" fontId="15" fillId="0" borderId="34" xfId="1" applyFont="1" applyBorder="1" applyAlignment="1">
      <alignment vertical="center" wrapText="1"/>
    </xf>
    <xf numFmtId="0" fontId="15" fillId="0" borderId="28" xfId="1" applyFont="1" applyFill="1" applyBorder="1" applyAlignment="1">
      <alignment vertical="center" wrapText="1"/>
    </xf>
    <xf numFmtId="166" fontId="15" fillId="0" borderId="29" xfId="5" applyNumberFormat="1" applyFont="1" applyFill="1" applyBorder="1" applyAlignment="1">
      <alignment horizontal="center" vertical="center"/>
    </xf>
    <xf numFmtId="166" fontId="15" fillId="0" borderId="29" xfId="5" applyNumberFormat="1" applyFont="1" applyFill="1" applyBorder="1" applyAlignment="1">
      <alignment vertical="center"/>
    </xf>
    <xf numFmtId="166" fontId="15" fillId="0" borderId="30" xfId="5" applyNumberFormat="1" applyFont="1" applyFill="1" applyBorder="1" applyAlignment="1">
      <alignment vertical="center"/>
    </xf>
    <xf numFmtId="0" fontId="18" fillId="0" borderId="31" xfId="1" applyFont="1" applyFill="1" applyBorder="1" applyAlignment="1">
      <alignment vertical="center"/>
    </xf>
    <xf numFmtId="166" fontId="18" fillId="0" borderId="32" xfId="5" applyNumberFormat="1" applyFont="1" applyFill="1" applyBorder="1" applyAlignment="1">
      <alignment vertical="center"/>
    </xf>
    <xf numFmtId="166" fontId="18" fillId="0" borderId="33" xfId="5" applyNumberFormat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 wrapText="1"/>
    </xf>
    <xf numFmtId="0" fontId="15" fillId="3" borderId="56" xfId="1" applyFont="1" applyFill="1" applyBorder="1" applyAlignment="1">
      <alignment horizontal="center" vertical="center"/>
    </xf>
    <xf numFmtId="0" fontId="16" fillId="3" borderId="57" xfId="1" applyFont="1" applyFill="1" applyBorder="1" applyAlignment="1">
      <alignment vertical="center" wrapText="1"/>
    </xf>
    <xf numFmtId="0" fontId="15" fillId="3" borderId="58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vertical="center" wrapText="1"/>
    </xf>
    <xf numFmtId="166" fontId="18" fillId="0" borderId="43" xfId="5" applyNumberFormat="1" applyFont="1" applyFill="1" applyBorder="1" applyAlignment="1">
      <alignment vertical="center"/>
    </xf>
    <xf numFmtId="166" fontId="18" fillId="0" borderId="44" xfId="5" applyNumberFormat="1" applyFont="1" applyFill="1" applyBorder="1" applyAlignment="1">
      <alignment vertical="center"/>
    </xf>
    <xf numFmtId="0" fontId="15" fillId="0" borderId="37" xfId="1" quotePrefix="1" applyFont="1" applyFill="1" applyBorder="1" applyAlignment="1">
      <alignment vertical="center" wrapText="1"/>
    </xf>
    <xf numFmtId="166" fontId="15" fillId="0" borderId="38" xfId="5" applyNumberFormat="1" applyFont="1" applyFill="1" applyBorder="1" applyAlignment="1">
      <alignment horizontal="center" vertical="center"/>
    </xf>
    <xf numFmtId="166" fontId="15" fillId="0" borderId="38" xfId="5" applyNumberFormat="1" applyFont="1" applyFill="1" applyBorder="1" applyAlignment="1">
      <alignment vertical="center"/>
    </xf>
    <xf numFmtId="166" fontId="15" fillId="0" borderId="59" xfId="5" applyNumberFormat="1" applyFont="1" applyFill="1" applyBorder="1" applyAlignment="1">
      <alignment vertical="center"/>
    </xf>
    <xf numFmtId="0" fontId="15" fillId="0" borderId="60" xfId="1" quotePrefix="1" applyFont="1" applyFill="1" applyBorder="1" applyAlignment="1">
      <alignment vertical="center" wrapText="1"/>
    </xf>
    <xf numFmtId="166" fontId="15" fillId="0" borderId="61" xfId="5" applyNumberFormat="1" applyFont="1" applyFill="1" applyBorder="1" applyAlignment="1">
      <alignment horizontal="center" vertical="center"/>
    </xf>
    <xf numFmtId="166" fontId="15" fillId="0" borderId="61" xfId="5" applyNumberFormat="1" applyFont="1" applyFill="1" applyBorder="1" applyAlignment="1">
      <alignment vertical="center"/>
    </xf>
    <xf numFmtId="166" fontId="15" fillId="0" borderId="62" xfId="5" applyNumberFormat="1" applyFont="1" applyFill="1" applyBorder="1" applyAlignment="1">
      <alignment vertical="center"/>
    </xf>
    <xf numFmtId="0" fontId="18" fillId="0" borderId="31" xfId="1" applyFont="1" applyFill="1" applyBorder="1" applyAlignment="1">
      <alignment vertical="center" wrapText="1"/>
    </xf>
    <xf numFmtId="166" fontId="15" fillId="0" borderId="32" xfId="5" applyNumberFormat="1" applyFont="1" applyFill="1" applyBorder="1" applyAlignment="1">
      <alignment horizontal="center" vertical="center"/>
    </xf>
    <xf numFmtId="0" fontId="15" fillId="0" borderId="28" xfId="1" quotePrefix="1" applyFont="1" applyFill="1" applyBorder="1" applyAlignment="1">
      <alignment vertical="center" wrapText="1"/>
    </xf>
    <xf numFmtId="167" fontId="18" fillId="0" borderId="33" xfId="5" applyNumberFormat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vertical="center"/>
    </xf>
    <xf numFmtId="0" fontId="29" fillId="3" borderId="0" xfId="1" applyFont="1" applyFill="1" applyBorder="1" applyAlignment="1">
      <alignment vertical="center"/>
    </xf>
    <xf numFmtId="168" fontId="29" fillId="3" borderId="0" xfId="1" applyNumberFormat="1" applyFont="1" applyFill="1" applyBorder="1" applyAlignment="1" applyProtection="1">
      <alignment vertical="center"/>
      <protection locked="0"/>
    </xf>
    <xf numFmtId="0" fontId="29" fillId="3" borderId="23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166" fontId="31" fillId="0" borderId="0" xfId="1" applyNumberFormat="1" applyFont="1" applyFill="1" applyBorder="1" applyAlignment="1">
      <alignment vertical="center" wrapText="1"/>
    </xf>
    <xf numFmtId="0" fontId="31" fillId="0" borderId="0" xfId="1" applyFont="1" applyFill="1" applyBorder="1" applyAlignment="1">
      <alignment vertical="center" wrapText="1"/>
    </xf>
    <xf numFmtId="166" fontId="31" fillId="0" borderId="0" xfId="1" applyNumberFormat="1" applyFont="1" applyFill="1" applyBorder="1" applyAlignment="1">
      <alignment vertical="center"/>
    </xf>
    <xf numFmtId="4" fontId="31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166" fontId="18" fillId="0" borderId="61" xfId="5" applyNumberFormat="1" applyFont="1" applyFill="1" applyBorder="1" applyAlignment="1">
      <alignment vertical="center"/>
    </xf>
    <xf numFmtId="166" fontId="18" fillId="0" borderId="0" xfId="5" applyNumberFormat="1" applyFont="1" applyFill="1" applyBorder="1" applyAlignment="1">
      <alignment vertical="center"/>
    </xf>
    <xf numFmtId="0" fontId="18" fillId="0" borderId="45" xfId="1" applyFont="1" applyFill="1" applyBorder="1" applyAlignment="1">
      <alignment vertical="center" wrapText="1"/>
    </xf>
    <xf numFmtId="166" fontId="18" fillId="0" borderId="45" xfId="5" applyNumberFormat="1" applyFont="1" applyFill="1" applyBorder="1" applyAlignment="1">
      <alignment vertical="center"/>
    </xf>
    <xf numFmtId="0" fontId="33" fillId="0" borderId="45" xfId="1" applyFont="1" applyFill="1" applyBorder="1" applyAlignment="1">
      <alignment vertical="center" wrapText="1"/>
    </xf>
    <xf numFmtId="166" fontId="33" fillId="0" borderId="32" xfId="5" applyNumberFormat="1" applyFont="1" applyFill="1" applyBorder="1" applyAlignment="1">
      <alignment vertical="center"/>
    </xf>
    <xf numFmtId="166" fontId="33" fillId="0" borderId="45" xfId="5" applyNumberFormat="1" applyFont="1" applyFill="1" applyBorder="1" applyAlignment="1">
      <alignment vertical="center"/>
    </xf>
    <xf numFmtId="0" fontId="15" fillId="0" borderId="81" xfId="1" applyFont="1" applyFill="1" applyBorder="1" applyAlignment="1">
      <alignment vertical="center" wrapText="1"/>
    </xf>
    <xf numFmtId="166" fontId="15" fillId="0" borderId="81" xfId="5" applyNumberFormat="1" applyFont="1" applyFill="1" applyBorder="1" applyAlignment="1">
      <alignment vertical="center"/>
    </xf>
    <xf numFmtId="0" fontId="15" fillId="0" borderId="52" xfId="1" applyFont="1" applyFill="1" applyBorder="1" applyAlignment="1">
      <alignment vertical="center" wrapText="1"/>
    </xf>
    <xf numFmtId="0" fontId="15" fillId="0" borderId="35" xfId="5" applyNumberFormat="1" applyFont="1" applyFill="1" applyBorder="1" applyAlignment="1">
      <alignment horizontal="center" vertical="center"/>
    </xf>
    <xf numFmtId="166" fontId="15" fillId="0" borderId="52" xfId="5" applyNumberFormat="1" applyFont="1" applyFill="1" applyBorder="1" applyAlignment="1">
      <alignment vertical="center"/>
    </xf>
    <xf numFmtId="166" fontId="18" fillId="0" borderId="32" xfId="1" applyNumberFormat="1" applyFont="1" applyFill="1" applyBorder="1" applyAlignment="1">
      <alignment vertical="center"/>
    </xf>
    <xf numFmtId="166" fontId="18" fillId="0" borderId="45" xfId="1" applyNumberFormat="1" applyFont="1" applyFill="1" applyBorder="1" applyAlignment="1">
      <alignment vertical="center"/>
    </xf>
    <xf numFmtId="0" fontId="18" fillId="0" borderId="41" xfId="1" applyFont="1" applyFill="1" applyBorder="1" applyAlignment="1">
      <alignment vertical="center" wrapText="1"/>
    </xf>
    <xf numFmtId="166" fontId="18" fillId="0" borderId="43" xfId="1" applyNumberFormat="1" applyFont="1" applyFill="1" applyBorder="1" applyAlignment="1">
      <alignment vertical="center"/>
    </xf>
    <xf numFmtId="166" fontId="18" fillId="0" borderId="41" xfId="1" applyNumberFormat="1" applyFont="1" applyFill="1" applyBorder="1" applyAlignment="1">
      <alignment vertical="center"/>
    </xf>
    <xf numFmtId="166" fontId="15" fillId="0" borderId="26" xfId="1" applyNumberFormat="1" applyFont="1" applyFill="1" applyBorder="1" applyAlignment="1">
      <alignment horizontal="center" vertical="center"/>
    </xf>
    <xf numFmtId="166" fontId="15" fillId="0" borderId="26" xfId="1" applyNumberFormat="1" applyFont="1" applyFill="1" applyBorder="1" applyAlignment="1">
      <alignment vertical="center"/>
    </xf>
    <xf numFmtId="166" fontId="15" fillId="0" borderId="81" xfId="1" applyNumberFormat="1" applyFont="1" applyFill="1" applyBorder="1" applyAlignment="1">
      <alignment vertical="center"/>
    </xf>
    <xf numFmtId="0" fontId="15" fillId="0" borderId="52" xfId="1" quotePrefix="1" applyFont="1" applyFill="1" applyBorder="1" applyAlignment="1">
      <alignment vertical="center" wrapText="1"/>
    </xf>
    <xf numFmtId="166" fontId="15" fillId="0" borderId="35" xfId="1" applyNumberFormat="1" applyFont="1" applyFill="1" applyBorder="1" applyAlignment="1">
      <alignment vertical="center"/>
    </xf>
    <xf numFmtId="166" fontId="15" fillId="0" borderId="52" xfId="1" applyNumberFormat="1" applyFont="1" applyFill="1" applyBorder="1" applyAlignment="1">
      <alignment vertical="center"/>
    </xf>
    <xf numFmtId="0" fontId="15" fillId="0" borderId="52" xfId="1" applyFont="1" applyBorder="1" applyAlignment="1">
      <alignment vertical="center" wrapText="1"/>
    </xf>
    <xf numFmtId="166" fontId="15" fillId="0" borderId="32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22" fillId="0" borderId="31" xfId="1" applyFont="1" applyBorder="1" applyAlignment="1">
      <alignment horizontal="left" vertical="center"/>
    </xf>
    <xf numFmtId="0" fontId="22" fillId="0" borderId="31" xfId="1" applyFont="1" applyFill="1" applyBorder="1" applyAlignment="1">
      <alignment horizontal="left" vertical="center"/>
    </xf>
    <xf numFmtId="0" fontId="22" fillId="0" borderId="31" xfId="1" applyFont="1" applyFill="1" applyBorder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166" fontId="17" fillId="0" borderId="0" xfId="1" applyNumberFormat="1" applyFont="1">
      <alignment vertical="center"/>
    </xf>
    <xf numFmtId="0" fontId="16" fillId="3" borderId="89" xfId="1" applyFont="1" applyFill="1" applyBorder="1" applyAlignment="1">
      <alignment horizontal="center" vertical="center"/>
    </xf>
    <xf numFmtId="0" fontId="16" fillId="3" borderId="63" xfId="1" applyFont="1" applyFill="1" applyBorder="1" applyAlignment="1">
      <alignment horizontal="center" vertical="center"/>
    </xf>
    <xf numFmtId="0" fontId="22" fillId="0" borderId="42" xfId="1" applyFont="1" applyBorder="1" applyAlignment="1">
      <alignment horizontal="left" vertical="center"/>
    </xf>
    <xf numFmtId="172" fontId="21" fillId="0" borderId="43" xfId="6" applyNumberFormat="1" applyFont="1" applyFill="1" applyBorder="1" applyAlignment="1">
      <alignment horizontal="right" vertical="center" wrapText="1"/>
    </xf>
    <xf numFmtId="172" fontId="22" fillId="0" borderId="43" xfId="6" applyNumberFormat="1" applyFont="1" applyFill="1" applyBorder="1" applyAlignment="1">
      <alignment horizontal="right" vertical="center" wrapText="1"/>
    </xf>
    <xf numFmtId="172" fontId="22" fillId="0" borderId="44" xfId="6" applyNumberFormat="1" applyFont="1" applyFill="1" applyBorder="1" applyAlignment="1">
      <alignment horizontal="right" vertical="center" wrapText="1"/>
    </xf>
    <xf numFmtId="172" fontId="21" fillId="0" borderId="32" xfId="6" applyNumberFormat="1" applyFont="1" applyFill="1" applyBorder="1" applyAlignment="1">
      <alignment horizontal="right" vertical="center" wrapText="1"/>
    </xf>
    <xf numFmtId="172" fontId="22" fillId="0" borderId="32" xfId="6" applyNumberFormat="1" applyFont="1" applyFill="1" applyBorder="1" applyAlignment="1">
      <alignment horizontal="right" vertical="center" wrapText="1"/>
    </xf>
    <xf numFmtId="172" fontId="22" fillId="0" borderId="33" xfId="6" applyNumberFormat="1" applyFont="1" applyFill="1" applyBorder="1" applyAlignment="1">
      <alignment horizontal="right" vertical="center" wrapText="1"/>
    </xf>
    <xf numFmtId="0" fontId="21" fillId="0" borderId="31" xfId="1" applyFont="1" applyBorder="1" applyAlignment="1">
      <alignment horizontal="left" vertical="center"/>
    </xf>
    <xf numFmtId="172" fontId="21" fillId="0" borderId="33" xfId="6" applyNumberFormat="1" applyFont="1" applyFill="1" applyBorder="1" applyAlignment="1">
      <alignment horizontal="right" vertical="center" wrapText="1"/>
    </xf>
    <xf numFmtId="0" fontId="21" fillId="0" borderId="31" xfId="1" applyFont="1" applyFill="1" applyBorder="1" applyAlignment="1">
      <alignment horizontal="left" vertical="center"/>
    </xf>
    <xf numFmtId="165" fontId="21" fillId="0" borderId="32" xfId="3" applyNumberFormat="1" applyFont="1" applyFill="1" applyBorder="1" applyAlignment="1">
      <alignment horizontal="right" vertical="center" wrapText="1"/>
    </xf>
    <xf numFmtId="0" fontId="21" fillId="0" borderId="31" xfId="1" quotePrefix="1" applyFont="1" applyFill="1" applyBorder="1" applyAlignment="1">
      <alignment horizontal="left" vertical="center"/>
    </xf>
    <xf numFmtId="0" fontId="21" fillId="0" borderId="31" xfId="1" quotePrefix="1" applyFont="1" applyFill="1" applyBorder="1" applyAlignment="1">
      <alignment horizontal="left" vertical="center" wrapText="1"/>
    </xf>
    <xf numFmtId="0" fontId="16" fillId="3" borderId="58" xfId="1" applyFont="1" applyFill="1" applyBorder="1" applyAlignment="1">
      <alignment horizontal="center" vertical="center" wrapText="1"/>
    </xf>
    <xf numFmtId="0" fontId="16" fillId="3" borderId="92" xfId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vertical="center" wrapText="1"/>
    </xf>
    <xf numFmtId="3" fontId="15" fillId="0" borderId="0" xfId="1" applyNumberFormat="1" applyFont="1" applyFill="1" applyBorder="1" applyAlignment="1">
      <alignment vertical="center"/>
    </xf>
    <xf numFmtId="166" fontId="19" fillId="0" borderId="0" xfId="1" applyNumberFormat="1" applyFont="1" applyAlignment="1">
      <alignment vertical="center"/>
    </xf>
    <xf numFmtId="166" fontId="19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 wrapText="1"/>
    </xf>
    <xf numFmtId="0" fontId="16" fillId="3" borderId="84" xfId="1" applyFont="1" applyFill="1" applyBorder="1" applyAlignment="1" applyProtection="1">
      <alignment horizontal="center" vertical="center" wrapText="1"/>
      <protection locked="0"/>
    </xf>
    <xf numFmtId="0" fontId="16" fillId="3" borderId="85" xfId="1" applyFont="1" applyFill="1" applyBorder="1" applyAlignment="1" applyProtection="1">
      <alignment horizontal="center" vertical="center" wrapText="1"/>
      <protection locked="0"/>
    </xf>
    <xf numFmtId="0" fontId="21" fillId="0" borderId="34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>
      <alignment horizontal="center" vertical="center" wrapText="1"/>
    </xf>
    <xf numFmtId="0" fontId="37" fillId="0" borderId="0" xfId="1" applyFont="1">
      <alignment vertical="center"/>
    </xf>
    <xf numFmtId="0" fontId="19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66" fontId="19" fillId="0" borderId="0" xfId="1" applyNumberFormat="1" applyFont="1" applyFill="1" applyBorder="1">
      <alignment vertical="center"/>
    </xf>
    <xf numFmtId="0" fontId="40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0" fontId="19" fillId="0" borderId="0" xfId="1" applyFont="1" applyBorder="1" applyAlignment="1">
      <alignment horizontal="right"/>
    </xf>
    <xf numFmtId="166" fontId="19" fillId="0" borderId="0" xfId="1" applyNumberFormat="1" applyFont="1" applyBorder="1">
      <alignment vertical="center"/>
    </xf>
    <xf numFmtId="0" fontId="19" fillId="0" borderId="0" xfId="1" applyFont="1" applyBorder="1">
      <alignment vertical="center"/>
    </xf>
    <xf numFmtId="0" fontId="15" fillId="0" borderId="0" xfId="1" applyFont="1" applyBorder="1" applyAlignment="1">
      <alignment horizontal="right"/>
    </xf>
    <xf numFmtId="0" fontId="38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53" xfId="1" applyFont="1" applyBorder="1" applyAlignment="1">
      <alignment vertical="center" wrapText="1"/>
    </xf>
    <xf numFmtId="166" fontId="18" fillId="0" borderId="54" xfId="1" applyNumberFormat="1" applyFont="1" applyFill="1" applyBorder="1" applyAlignment="1">
      <alignment horizontal="right" vertical="center" wrapText="1"/>
    </xf>
    <xf numFmtId="166" fontId="18" fillId="0" borderId="55" xfId="1" applyNumberFormat="1" applyFont="1" applyFill="1" applyBorder="1" applyAlignment="1">
      <alignment horizontal="right" vertical="center" wrapText="1"/>
    </xf>
    <xf numFmtId="0" fontId="18" fillId="0" borderId="31" xfId="1" applyFont="1" applyBorder="1" applyAlignment="1">
      <alignment vertical="center" wrapText="1"/>
    </xf>
    <xf numFmtId="166" fontId="18" fillId="0" borderId="32" xfId="1" applyNumberFormat="1" applyFont="1" applyFill="1" applyBorder="1" applyAlignment="1">
      <alignment horizontal="right" vertical="center" wrapText="1"/>
    </xf>
    <xf numFmtId="166" fontId="18" fillId="0" borderId="33" xfId="1" applyNumberFormat="1" applyFont="1" applyFill="1" applyBorder="1" applyAlignment="1">
      <alignment horizontal="right" vertical="center" wrapText="1"/>
    </xf>
    <xf numFmtId="0" fontId="15" fillId="0" borderId="25" xfId="1" applyFont="1" applyBorder="1" applyAlignment="1">
      <alignment vertical="center" wrapText="1"/>
    </xf>
    <xf numFmtId="166" fontId="15" fillId="0" borderId="26" xfId="1" applyNumberFormat="1" applyFont="1" applyFill="1" applyBorder="1" applyAlignment="1">
      <alignment horizontal="right" vertical="center" wrapText="1"/>
    </xf>
    <xf numFmtId="166" fontId="15" fillId="0" borderId="27" xfId="1" applyNumberFormat="1" applyFont="1" applyFill="1" applyBorder="1" applyAlignment="1">
      <alignment horizontal="right" vertical="center" wrapText="1"/>
    </xf>
    <xf numFmtId="0" fontId="15" fillId="0" borderId="34" xfId="1" applyFont="1" applyBorder="1" applyAlignment="1">
      <alignment horizontal="left" vertical="center" wrapText="1"/>
    </xf>
    <xf numFmtId="166" fontId="15" fillId="0" borderId="35" xfId="1" applyNumberFormat="1" applyFont="1" applyFill="1" applyBorder="1" applyAlignment="1">
      <alignment horizontal="right" vertical="center" wrapText="1"/>
    </xf>
    <xf numFmtId="166" fontId="15" fillId="0" borderId="36" xfId="1" applyNumberFormat="1" applyFont="1" applyFill="1" applyBorder="1" applyAlignment="1">
      <alignment horizontal="right" vertical="center" wrapText="1"/>
    </xf>
    <xf numFmtId="0" fontId="15" fillId="0" borderId="28" xfId="1" applyFont="1" applyBorder="1" applyAlignment="1">
      <alignment horizontal="left" vertical="center" wrapText="1"/>
    </xf>
    <xf numFmtId="166" fontId="15" fillId="0" borderId="29" xfId="1" applyNumberFormat="1" applyFont="1" applyFill="1" applyBorder="1" applyAlignment="1">
      <alignment horizontal="right" vertical="center" wrapText="1"/>
    </xf>
    <xf numFmtId="166" fontId="15" fillId="0" borderId="30" xfId="1" applyNumberFormat="1" applyFont="1" applyFill="1" applyBorder="1" applyAlignment="1">
      <alignment horizontal="right" vertical="center" wrapText="1"/>
    </xf>
    <xf numFmtId="0" fontId="15" fillId="0" borderId="37" xfId="1" applyFont="1" applyBorder="1" applyAlignment="1">
      <alignment vertical="center" wrapText="1"/>
    </xf>
    <xf numFmtId="166" fontId="15" fillId="0" borderId="38" xfId="1" applyNumberFormat="1" applyFont="1" applyFill="1" applyBorder="1" applyAlignment="1">
      <alignment horizontal="right" vertical="center" wrapText="1"/>
    </xf>
    <xf numFmtId="3" fontId="15" fillId="0" borderId="59" xfId="1" applyNumberFormat="1" applyFont="1" applyFill="1" applyBorder="1" applyAlignment="1">
      <alignment vertical="center"/>
    </xf>
    <xf numFmtId="0" fontId="15" fillId="0" borderId="28" xfId="1" applyFont="1" applyBorder="1" applyAlignment="1">
      <alignment vertical="center" wrapText="1"/>
    </xf>
    <xf numFmtId="3" fontId="15" fillId="0" borderId="30" xfId="1" applyNumberFormat="1" applyFont="1" applyFill="1" applyBorder="1" applyAlignment="1">
      <alignment vertical="center"/>
    </xf>
    <xf numFmtId="0" fontId="16" fillId="3" borderId="89" xfId="1" applyFont="1" applyFill="1" applyBorder="1" applyAlignment="1">
      <alignment horizontal="left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3" borderId="63" xfId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vertical="center" wrapText="1"/>
    </xf>
    <xf numFmtId="166" fontId="34" fillId="0" borderId="0" xfId="1" applyNumberFormat="1" applyFont="1" applyBorder="1" applyAlignment="1">
      <alignment horizontal="right" vertical="center" wrapText="1"/>
    </xf>
    <xf numFmtId="0" fontId="18" fillId="0" borderId="31" xfId="1" applyFont="1" applyFill="1" applyBorder="1" applyAlignment="1" applyProtection="1">
      <alignment vertical="center" wrapText="1"/>
      <protection locked="0"/>
    </xf>
    <xf numFmtId="4" fontId="18" fillId="0" borderId="32" xfId="1" applyNumberFormat="1" applyFont="1" applyBorder="1" applyAlignment="1">
      <alignment horizontal="right" vertical="center" wrapText="1"/>
    </xf>
    <xf numFmtId="4" fontId="18" fillId="0" borderId="33" xfId="1" applyNumberFormat="1" applyFont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19" fillId="0" borderId="0" xfId="1" applyFont="1" applyAlignment="1">
      <alignment horizontal="right"/>
    </xf>
    <xf numFmtId="166" fontId="19" fillId="0" borderId="0" xfId="1" applyNumberFormat="1" applyFont="1" applyAlignment="1"/>
    <xf numFmtId="166" fontId="15" fillId="0" borderId="0" xfId="1" applyNumberFormat="1" applyFont="1" applyAlignment="1"/>
    <xf numFmtId="170" fontId="19" fillId="0" borderId="0" xfId="1" applyNumberFormat="1" applyFont="1" applyAlignment="1"/>
    <xf numFmtId="0" fontId="15" fillId="0" borderId="0" xfId="1" applyFont="1" applyAlignment="1">
      <alignment horizontal="right"/>
    </xf>
    <xf numFmtId="0" fontId="18" fillId="0" borderId="0" xfId="1" applyFont="1" applyAlignment="1">
      <alignment wrapText="1"/>
    </xf>
    <xf numFmtId="0" fontId="15" fillId="0" borderId="95" xfId="1" applyFont="1" applyFill="1" applyBorder="1" applyAlignment="1" applyProtection="1">
      <alignment vertical="center" wrapText="1"/>
      <protection locked="0"/>
    </xf>
    <xf numFmtId="166" fontId="15" fillId="0" borderId="96" xfId="1" applyNumberFormat="1" applyFont="1" applyBorder="1" applyAlignment="1">
      <alignment horizontal="right" vertical="center" wrapText="1"/>
    </xf>
    <xf numFmtId="4" fontId="15" fillId="0" borderId="96" xfId="1" applyNumberFormat="1" applyFont="1" applyBorder="1" applyAlignment="1">
      <alignment horizontal="right" vertical="center" wrapText="1"/>
    </xf>
    <xf numFmtId="3" fontId="15" fillId="0" borderId="96" xfId="1" applyNumberFormat="1" applyFont="1" applyBorder="1" applyAlignment="1"/>
    <xf numFmtId="4" fontId="15" fillId="0" borderId="97" xfId="1" applyNumberFormat="1" applyFont="1" applyBorder="1" applyAlignment="1"/>
    <xf numFmtId="0" fontId="15" fillId="0" borderId="34" xfId="1" applyFont="1" applyFill="1" applyBorder="1" applyAlignment="1" applyProtection="1">
      <alignment vertical="center" wrapText="1"/>
      <protection locked="0"/>
    </xf>
    <xf numFmtId="166" fontId="15" fillId="0" borderId="35" xfId="1" applyNumberFormat="1" applyFont="1" applyBorder="1" applyAlignment="1">
      <alignment horizontal="right" vertical="center" wrapText="1"/>
    </xf>
    <xf numFmtId="4" fontId="15" fillId="0" borderId="35" xfId="1" applyNumberFormat="1" applyFont="1" applyBorder="1" applyAlignment="1">
      <alignment horizontal="right" vertical="center" wrapText="1"/>
    </xf>
    <xf numFmtId="3" fontId="15" fillId="0" borderId="35" xfId="1" applyNumberFormat="1" applyFont="1" applyBorder="1" applyAlignment="1"/>
    <xf numFmtId="4" fontId="15" fillId="0" borderId="36" xfId="1" applyNumberFormat="1" applyFont="1" applyBorder="1" applyAlignment="1"/>
    <xf numFmtId="0" fontId="15" fillId="0" borderId="28" xfId="1" applyFont="1" applyFill="1" applyBorder="1" applyAlignment="1" applyProtection="1">
      <alignment vertical="center" wrapText="1"/>
      <protection locked="0"/>
    </xf>
    <xf numFmtId="166" fontId="15" fillId="0" borderId="29" xfId="1" applyNumberFormat="1" applyFont="1" applyBorder="1" applyAlignment="1">
      <alignment horizontal="right" vertical="center" wrapText="1"/>
    </xf>
    <xf numFmtId="4" fontId="15" fillId="0" borderId="29" xfId="1" applyNumberFormat="1" applyFont="1" applyBorder="1" applyAlignment="1">
      <alignment horizontal="right" vertical="center" wrapText="1"/>
    </xf>
    <xf numFmtId="3" fontId="15" fillId="0" borderId="29" xfId="1" applyNumberFormat="1" applyFont="1" applyBorder="1" applyAlignment="1"/>
    <xf numFmtId="4" fontId="15" fillId="0" borderId="30" xfId="1" applyNumberFormat="1" applyFont="1" applyBorder="1" applyAlignment="1"/>
    <xf numFmtId="166" fontId="18" fillId="0" borderId="32" xfId="1" applyNumberFormat="1" applyFont="1" applyBorder="1" applyAlignment="1">
      <alignment horizontal="right" vertical="center" wrapText="1"/>
    </xf>
    <xf numFmtId="0" fontId="15" fillId="0" borderId="25" xfId="1" applyFont="1" applyFill="1" applyBorder="1" applyAlignment="1" applyProtection="1">
      <alignment vertical="center" wrapText="1"/>
      <protection locked="0"/>
    </xf>
    <xf numFmtId="166" fontId="15" fillId="0" borderId="26" xfId="1" applyNumberFormat="1" applyFont="1" applyBorder="1" applyAlignment="1">
      <alignment horizontal="right" vertical="center" wrapText="1"/>
    </xf>
    <xf numFmtId="4" fontId="15" fillId="0" borderId="26" xfId="1" applyNumberFormat="1" applyFont="1" applyBorder="1" applyAlignment="1">
      <alignment horizontal="right" vertical="center" wrapText="1"/>
    </xf>
    <xf numFmtId="4" fontId="15" fillId="0" borderId="27" xfId="1" applyNumberFormat="1" applyFont="1" applyBorder="1" applyAlignment="1">
      <alignment vertical="center"/>
    </xf>
    <xf numFmtId="0" fontId="15" fillId="0" borderId="0" xfId="1" applyFont="1" applyFill="1" applyAlignment="1" applyProtection="1">
      <protection locked="0"/>
    </xf>
    <xf numFmtId="10" fontId="15" fillId="0" borderId="0" xfId="1" applyNumberFormat="1" applyFont="1" applyFill="1" applyAlignment="1" applyProtection="1">
      <protection locked="0"/>
    </xf>
    <xf numFmtId="0" fontId="15" fillId="0" borderId="0" xfId="1" applyFont="1" applyFill="1" applyBorder="1" applyAlignment="1" applyProtection="1">
      <protection locked="0"/>
    </xf>
    <xf numFmtId="10" fontId="15" fillId="0" borderId="0" xfId="1" applyNumberFormat="1" applyFont="1" applyFill="1" applyBorder="1" applyAlignment="1" applyProtection="1">
      <protection locked="0"/>
    </xf>
    <xf numFmtId="166" fontId="41" fillId="0" borderId="0" xfId="1" applyNumberFormat="1" applyFont="1" applyBorder="1" applyAlignment="1">
      <alignment horizontal="right" vertical="center" wrapText="1"/>
    </xf>
    <xf numFmtId="166" fontId="15" fillId="0" borderId="0" xfId="1" applyNumberFormat="1" applyFont="1" applyBorder="1" applyAlignment="1">
      <alignment horizontal="right" vertical="center" wrapText="1"/>
    </xf>
    <xf numFmtId="0" fontId="19" fillId="0" borderId="0" xfId="1" applyFont="1" applyAlignment="1">
      <alignment vertical="center"/>
    </xf>
    <xf numFmtId="166" fontId="15" fillId="0" borderId="0" xfId="1" applyNumberFormat="1" applyFont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25" fillId="0" borderId="0" xfId="1" applyFont="1" applyAlignment="1">
      <alignment horizontal="right" vertical="center"/>
    </xf>
    <xf numFmtId="2" fontId="16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83" xfId="1" applyFont="1" applyFill="1" applyBorder="1" applyAlignment="1" applyProtection="1">
      <alignment horizontal="center"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 wrapText="1"/>
      <protection locked="0"/>
    </xf>
    <xf numFmtId="0" fontId="26" fillId="3" borderId="4" xfId="1" applyFont="1" applyFill="1" applyBorder="1" applyAlignment="1" applyProtection="1">
      <alignment horizontal="center" vertical="center" wrapText="1"/>
      <protection locked="0"/>
    </xf>
    <xf numFmtId="0" fontId="21" fillId="0" borderId="104" xfId="1" applyFont="1" applyFill="1" applyBorder="1" applyAlignment="1" applyProtection="1">
      <alignment horizontal="center" vertical="center" wrapText="1"/>
      <protection locked="0"/>
    </xf>
    <xf numFmtId="166" fontId="21" fillId="0" borderId="105" xfId="1" applyNumberFormat="1" applyFont="1" applyBorder="1" applyAlignment="1">
      <alignment horizontal="right" vertical="center" wrapText="1"/>
    </xf>
    <xf numFmtId="166" fontId="21" fillId="0" borderId="106" xfId="1" applyNumberFormat="1" applyFont="1" applyBorder="1" applyAlignment="1">
      <alignment horizontal="right" vertical="center" wrapText="1"/>
    </xf>
    <xf numFmtId="166" fontId="21" fillId="0" borderId="107" xfId="1" applyNumberFormat="1" applyFont="1" applyBorder="1" applyAlignment="1">
      <alignment horizontal="right" vertical="center" wrapText="1"/>
    </xf>
    <xf numFmtId="166" fontId="21" fillId="0" borderId="108" xfId="1" applyNumberFormat="1" applyFont="1" applyBorder="1" applyAlignment="1">
      <alignment horizontal="right" vertical="center" wrapText="1"/>
    </xf>
    <xf numFmtId="166" fontId="21" fillId="0" borderId="109" xfId="1" applyNumberFormat="1" applyFont="1" applyBorder="1" applyAlignment="1">
      <alignment horizontal="right" vertical="center" wrapText="1"/>
    </xf>
    <xf numFmtId="166" fontId="21" fillId="0" borderId="77" xfId="1" applyNumberFormat="1" applyFont="1" applyBorder="1" applyAlignment="1">
      <alignment horizontal="right" vertical="center" wrapText="1"/>
    </xf>
    <xf numFmtId="166" fontId="21" fillId="0" borderId="65" xfId="1" applyNumberFormat="1" applyFont="1" applyBorder="1" applyAlignment="1">
      <alignment horizontal="right" vertical="center" wrapText="1"/>
    </xf>
    <xf numFmtId="166" fontId="21" fillId="0" borderId="66" xfId="1" applyNumberFormat="1" applyFont="1" applyBorder="1" applyAlignment="1">
      <alignment horizontal="right" vertical="center" wrapText="1"/>
    </xf>
    <xf numFmtId="166" fontId="21" fillId="0" borderId="35" xfId="1" applyNumberFormat="1" applyFont="1" applyBorder="1" applyAlignment="1">
      <alignment horizontal="right" vertical="center" wrapText="1"/>
    </xf>
    <xf numFmtId="166" fontId="21" fillId="0" borderId="52" xfId="1" applyNumberFormat="1" applyFont="1" applyBorder="1" applyAlignment="1">
      <alignment horizontal="right" vertical="center" wrapText="1"/>
    </xf>
    <xf numFmtId="0" fontId="21" fillId="0" borderId="28" xfId="1" applyFont="1" applyBorder="1" applyAlignment="1">
      <alignment horizontal="center" vertical="center" wrapText="1"/>
    </xf>
    <xf numFmtId="166" fontId="21" fillId="0" borderId="29" xfId="1" applyNumberFormat="1" applyFont="1" applyBorder="1" applyAlignment="1">
      <alignment horizontal="right" vertical="center" wrapText="1"/>
    </xf>
    <xf numFmtId="166" fontId="22" fillId="0" borderId="32" xfId="1" applyNumberFormat="1" applyFont="1" applyBorder="1" applyAlignment="1">
      <alignment horizontal="right" vertical="center" wrapText="1"/>
    </xf>
    <xf numFmtId="166" fontId="21" fillId="0" borderId="28" xfId="1" applyNumberFormat="1" applyFont="1" applyBorder="1" applyAlignment="1">
      <alignment horizontal="right" vertical="center" wrapText="1"/>
    </xf>
    <xf numFmtId="166" fontId="22" fillId="0" borderId="31" xfId="1" applyNumberFormat="1" applyFont="1" applyBorder="1" applyAlignment="1">
      <alignment horizontal="right" vertical="center" wrapText="1"/>
    </xf>
    <xf numFmtId="166" fontId="21" fillId="0" borderId="104" xfId="1" applyNumberFormat="1" applyFont="1" applyBorder="1" applyAlignment="1">
      <alignment horizontal="right" vertical="center" wrapText="1"/>
    </xf>
    <xf numFmtId="166" fontId="21" fillId="0" borderId="34" xfId="1" applyNumberFormat="1" applyFont="1" applyBorder="1" applyAlignment="1">
      <alignment horizontal="right" vertical="center" wrapText="1"/>
    </xf>
    <xf numFmtId="166" fontId="21" fillId="0" borderId="72" xfId="1" applyNumberFormat="1" applyFont="1" applyBorder="1" applyAlignment="1">
      <alignment horizontal="right" vertical="center" wrapText="1"/>
    </xf>
    <xf numFmtId="166" fontId="22" fillId="0" borderId="67" xfId="1" applyNumberFormat="1" applyFont="1" applyBorder="1" applyAlignment="1">
      <alignment horizontal="right" vertical="center" wrapText="1"/>
    </xf>
    <xf numFmtId="166" fontId="21" fillId="0" borderId="73" xfId="1" applyNumberFormat="1" applyFont="1" applyBorder="1" applyAlignment="1">
      <alignment horizontal="right" vertical="center" wrapText="1"/>
    </xf>
    <xf numFmtId="166" fontId="22" fillId="0" borderId="68" xfId="1" applyNumberFormat="1" applyFont="1" applyBorder="1" applyAlignment="1">
      <alignment horizontal="right" vertical="center" wrapText="1"/>
    </xf>
    <xf numFmtId="166" fontId="21" fillId="0" borderId="110" xfId="1" applyNumberFormat="1" applyFont="1" applyBorder="1" applyAlignment="1">
      <alignment horizontal="right" vertical="center" wrapText="1"/>
    </xf>
    <xf numFmtId="166" fontId="22" fillId="0" borderId="45" xfId="1" applyNumberFormat="1" applyFont="1" applyBorder="1" applyAlignment="1">
      <alignment horizontal="right" vertical="center" wrapText="1"/>
    </xf>
    <xf numFmtId="166" fontId="19" fillId="0" borderId="0" xfId="1" applyNumberFormat="1" applyFont="1" applyBorder="1" applyAlignment="1">
      <alignment vertical="center"/>
    </xf>
    <xf numFmtId="0" fontId="26" fillId="3" borderId="1" xfId="1" applyFont="1" applyFill="1" applyBorder="1" applyAlignment="1" applyProtection="1">
      <alignment horizontal="center" vertical="center" wrapText="1"/>
      <protection locked="0"/>
    </xf>
    <xf numFmtId="0" fontId="21" fillId="0" borderId="25" xfId="1" applyFont="1" applyFill="1" applyBorder="1" applyAlignment="1" applyProtection="1">
      <alignment horizontal="center" vertical="center" wrapText="1"/>
      <protection locked="0"/>
    </xf>
    <xf numFmtId="166" fontId="21" fillId="0" borderId="76" xfId="1" applyNumberFormat="1" applyFont="1" applyBorder="1" applyAlignment="1">
      <alignment horizontal="right" vertical="center" wrapText="1"/>
    </xf>
    <xf numFmtId="166" fontId="21" fillId="0" borderId="70" xfId="1" applyNumberFormat="1" applyFont="1" applyBorder="1" applyAlignment="1">
      <alignment horizontal="right" vertical="center" wrapText="1"/>
    </xf>
    <xf numFmtId="166" fontId="21" fillId="0" borderId="25" xfId="1" applyNumberFormat="1" applyFont="1" applyBorder="1" applyAlignment="1">
      <alignment horizontal="right" vertical="center" wrapText="1"/>
    </xf>
    <xf numFmtId="166" fontId="21" fillId="0" borderId="71" xfId="1" applyNumberFormat="1" applyFont="1" applyBorder="1" applyAlignment="1">
      <alignment horizontal="right" vertical="center" wrapText="1"/>
    </xf>
    <xf numFmtId="166" fontId="21" fillId="0" borderId="26" xfId="1" applyNumberFormat="1" applyFont="1" applyBorder="1" applyAlignment="1">
      <alignment horizontal="right" vertical="center" wrapText="1"/>
    </xf>
    <xf numFmtId="166" fontId="21" fillId="0" borderId="81" xfId="1" applyNumberFormat="1" applyFont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6" fontId="18" fillId="0" borderId="0" xfId="1" applyNumberFormat="1" applyFont="1" applyBorder="1" applyAlignment="1">
      <alignment horizontal="right" vertical="center" wrapText="1"/>
    </xf>
    <xf numFmtId="2" fontId="16" fillId="3" borderId="89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0" fontId="21" fillId="0" borderId="2" xfId="1" applyFont="1" applyFill="1" applyBorder="1" applyAlignment="1" applyProtection="1">
      <alignment vertical="center"/>
      <protection locked="0"/>
    </xf>
    <xf numFmtId="0" fontId="21" fillId="0" borderId="37" xfId="1" applyFont="1" applyFill="1" applyBorder="1" applyAlignment="1" applyProtection="1">
      <alignment vertical="center" wrapText="1"/>
      <protection locked="0"/>
    </xf>
    <xf numFmtId="166" fontId="21" fillId="0" borderId="38" xfId="1" applyNumberFormat="1" applyFont="1" applyBorder="1" applyAlignment="1">
      <alignment horizontal="right" vertical="center" wrapText="1"/>
    </xf>
    <xf numFmtId="166" fontId="21" fillId="0" borderId="59" xfId="1" applyNumberFormat="1" applyFont="1" applyBorder="1" applyAlignment="1">
      <alignment horizontal="right" vertical="center" wrapText="1"/>
    </xf>
    <xf numFmtId="0" fontId="21" fillId="0" borderId="39" xfId="1" applyFont="1" applyFill="1" applyBorder="1" applyAlignment="1" applyProtection="1">
      <alignment vertical="center" wrapText="1"/>
      <protection locked="0"/>
    </xf>
    <xf numFmtId="166" fontId="21" fillId="0" borderId="40" xfId="1" applyNumberFormat="1" applyFont="1" applyBorder="1" applyAlignment="1">
      <alignment horizontal="right" vertical="center" wrapText="1"/>
    </xf>
    <xf numFmtId="166" fontId="21" fillId="0" borderId="74" xfId="1" applyNumberFormat="1" applyFont="1" applyBorder="1" applyAlignment="1">
      <alignment horizontal="right" vertical="center" wrapText="1"/>
    </xf>
    <xf numFmtId="166" fontId="21" fillId="0" borderId="37" xfId="1" applyNumberFormat="1" applyFont="1" applyBorder="1" applyAlignment="1">
      <alignment horizontal="right" vertical="center" wrapText="1"/>
    </xf>
    <xf numFmtId="166" fontId="21" fillId="0" borderId="39" xfId="1" applyNumberFormat="1" applyFont="1" applyBorder="1" applyAlignment="1">
      <alignment horizontal="right" vertical="center" wrapText="1"/>
    </xf>
    <xf numFmtId="166" fontId="21" fillId="0" borderId="47" xfId="1" applyNumberFormat="1" applyFont="1" applyBorder="1" applyAlignment="1">
      <alignment horizontal="right" vertical="center" wrapText="1"/>
    </xf>
    <xf numFmtId="166" fontId="21" fillId="0" borderId="50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/>
    <xf numFmtId="166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29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Alignment="1">
      <alignment horizontal="right" vertical="center" wrapText="1"/>
    </xf>
    <xf numFmtId="0" fontId="18" fillId="0" borderId="0" xfId="1" applyFont="1" applyAlignment="1">
      <alignment vertical="center"/>
    </xf>
    <xf numFmtId="166" fontId="15" fillId="0" borderId="0" xfId="5" applyNumberFormat="1" applyFont="1" applyAlignment="1">
      <alignment horizontal="right"/>
    </xf>
    <xf numFmtId="3" fontId="15" fillId="0" borderId="0" xfId="1" applyNumberFormat="1" applyFont="1" applyAlignment="1">
      <alignment vertical="center"/>
    </xf>
    <xf numFmtId="166" fontId="15" fillId="0" borderId="0" xfId="5" applyNumberFormat="1" applyFont="1" applyAlignment="1">
      <alignment horizontal="right" vertical="center"/>
    </xf>
    <xf numFmtId="165" fontId="15" fillId="0" borderId="0" xfId="5" applyNumberFormat="1" applyFont="1" applyAlignment="1">
      <alignment vertical="center"/>
    </xf>
    <xf numFmtId="0" fontId="22" fillId="0" borderId="0" xfId="1" applyFont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0" fontId="21" fillId="0" borderId="37" xfId="1" applyFont="1" applyFill="1" applyBorder="1" applyAlignment="1">
      <alignment vertical="center" wrapText="1"/>
    </xf>
    <xf numFmtId="166" fontId="21" fillId="0" borderId="38" xfId="1" applyNumberFormat="1" applyFont="1" applyBorder="1" applyAlignment="1">
      <alignment horizontal="right" vertical="center"/>
    </xf>
    <xf numFmtId="0" fontId="21" fillId="0" borderId="34" xfId="1" applyFont="1" applyBorder="1" applyAlignment="1">
      <alignment vertical="center" wrapText="1"/>
    </xf>
    <xf numFmtId="166" fontId="21" fillId="0" borderId="35" xfId="1" applyNumberFormat="1" applyFont="1" applyBorder="1" applyAlignment="1">
      <alignment horizontal="right" vertical="center"/>
    </xf>
    <xf numFmtId="166" fontId="21" fillId="0" borderId="35" xfId="1" applyNumberFormat="1" applyFont="1" applyFill="1" applyBorder="1" applyAlignment="1">
      <alignment horizontal="right" vertical="center"/>
    </xf>
    <xf numFmtId="166" fontId="22" fillId="0" borderId="32" xfId="5" applyNumberFormat="1" applyFont="1" applyBorder="1" applyAlignment="1">
      <alignment horizontal="right" vertical="center"/>
    </xf>
    <xf numFmtId="166" fontId="22" fillId="0" borderId="33" xfId="5" applyNumberFormat="1" applyFont="1" applyBorder="1" applyAlignment="1">
      <alignment horizontal="right" vertical="center"/>
    </xf>
    <xf numFmtId="166" fontId="21" fillId="0" borderId="38" xfId="5" applyNumberFormat="1" applyFont="1" applyBorder="1" applyAlignment="1">
      <alignment horizontal="right" vertical="center"/>
    </xf>
    <xf numFmtId="166" fontId="21" fillId="0" borderId="35" xfId="5" applyNumberFormat="1" applyFont="1" applyBorder="1" applyAlignment="1">
      <alignment horizontal="right" vertical="center"/>
    </xf>
    <xf numFmtId="0" fontId="22" fillId="0" borderId="39" xfId="1" applyFont="1" applyBorder="1" applyAlignment="1">
      <alignment vertical="center" wrapText="1"/>
    </xf>
    <xf numFmtId="166" fontId="22" fillId="0" borderId="32" xfId="1" applyNumberFormat="1" applyFont="1" applyBorder="1" applyAlignment="1">
      <alignment horizontal="right" vertical="center"/>
    </xf>
    <xf numFmtId="166" fontId="22" fillId="0" borderId="33" xfId="1" applyNumberFormat="1" applyFont="1" applyBorder="1" applyAlignment="1">
      <alignment horizontal="right" vertical="center"/>
    </xf>
    <xf numFmtId="166" fontId="22" fillId="0" borderId="32" xfId="1" applyNumberFormat="1" applyFont="1" applyFill="1" applyBorder="1" applyAlignment="1">
      <alignment horizontal="right" vertical="center"/>
    </xf>
    <xf numFmtId="0" fontId="22" fillId="0" borderId="45" xfId="1" applyFont="1" applyBorder="1" applyAlignment="1">
      <alignment vertical="center" wrapText="1"/>
    </xf>
    <xf numFmtId="166" fontId="22" fillId="0" borderId="45" xfId="5" applyNumberFormat="1" applyFont="1" applyBorder="1" applyAlignment="1">
      <alignment horizontal="right" vertical="center"/>
    </xf>
    <xf numFmtId="0" fontId="21" fillId="0" borderId="28" xfId="1" applyFont="1" applyBorder="1" applyAlignment="1">
      <alignment vertical="center" wrapText="1"/>
    </xf>
    <xf numFmtId="166" fontId="21" fillId="0" borderId="29" xfId="5" applyNumberFormat="1" applyFont="1" applyBorder="1" applyAlignment="1">
      <alignment horizontal="right" vertical="center"/>
    </xf>
    <xf numFmtId="0" fontId="15" fillId="0" borderId="0" xfId="1" applyFont="1" applyAlignment="1">
      <alignment vertical="top"/>
    </xf>
    <xf numFmtId="165" fontId="15" fillId="0" borderId="0" xfId="5" applyNumberFormat="1" applyFont="1" applyAlignment="1">
      <alignment horizontal="right"/>
    </xf>
    <xf numFmtId="0" fontId="15" fillId="0" borderId="0" xfId="1" applyFont="1" applyAlignment="1">
      <alignment horizontal="right" vertical="center"/>
    </xf>
    <xf numFmtId="165" fontId="15" fillId="0" borderId="0" xfId="5" applyNumberFormat="1" applyFont="1" applyAlignment="1">
      <alignment horizontal="right" vertical="center"/>
    </xf>
    <xf numFmtId="166" fontId="22" fillId="0" borderId="59" xfId="1" applyNumberFormat="1" applyFont="1" applyBorder="1" applyAlignment="1">
      <alignment horizontal="right" vertical="center" wrapText="1"/>
    </xf>
    <xf numFmtId="0" fontId="21" fillId="0" borderId="52" xfId="1" applyFont="1" applyBorder="1" applyAlignment="1">
      <alignment vertical="center" wrapText="1"/>
    </xf>
    <xf numFmtId="166" fontId="22" fillId="0" borderId="74" xfId="1" applyNumberFormat="1" applyFont="1" applyBorder="1" applyAlignment="1">
      <alignment horizontal="right" vertical="center" wrapText="1"/>
    </xf>
    <xf numFmtId="166" fontId="22" fillId="0" borderId="33" xfId="1" applyNumberFormat="1" applyFont="1" applyBorder="1" applyAlignment="1">
      <alignment horizontal="right"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right" vertical="center" wrapText="1"/>
    </xf>
    <xf numFmtId="14" fontId="18" fillId="0" borderId="0" xfId="1" applyNumberFormat="1" applyFont="1" applyAlignment="1">
      <alignment horizontal="right" vertical="center" wrapText="1"/>
    </xf>
    <xf numFmtId="0" fontId="18" fillId="0" borderId="0" xfId="1" applyFont="1" applyAlignment="1">
      <alignment vertical="center" wrapText="1"/>
    </xf>
    <xf numFmtId="0" fontId="16" fillId="3" borderId="89" xfId="1" applyFont="1" applyFill="1" applyBorder="1" applyAlignment="1">
      <alignment vertical="center" wrapText="1"/>
    </xf>
    <xf numFmtId="0" fontId="22" fillId="0" borderId="31" xfId="1" quotePrefix="1" applyFont="1" applyBorder="1" applyAlignment="1">
      <alignment vertical="center" wrapText="1"/>
    </xf>
    <xf numFmtId="0" fontId="16" fillId="3" borderId="89" xfId="1" applyFont="1" applyFill="1" applyBorder="1" applyAlignment="1">
      <alignment vertical="top" wrapText="1"/>
    </xf>
    <xf numFmtId="166" fontId="22" fillId="0" borderId="36" xfId="1" applyNumberFormat="1" applyFont="1" applyBorder="1" applyAlignment="1">
      <alignment vertical="center"/>
    </xf>
    <xf numFmtId="0" fontId="22" fillId="0" borderId="25" xfId="1" applyFont="1" applyFill="1" applyBorder="1" applyAlignment="1">
      <alignment vertical="center" wrapText="1"/>
    </xf>
    <xf numFmtId="0" fontId="21" fillId="0" borderId="25" xfId="1" applyFont="1" applyFill="1" applyBorder="1" applyAlignment="1">
      <alignment vertical="center" wrapText="1"/>
    </xf>
    <xf numFmtId="0" fontId="22" fillId="0" borderId="42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15" fillId="0" borderId="0" xfId="1" applyFont="1" applyFill="1" applyAlignment="1">
      <alignment horizontal="right"/>
    </xf>
    <xf numFmtId="0" fontId="22" fillId="0" borderId="42" xfId="1" applyFont="1" applyBorder="1" applyAlignment="1">
      <alignment vertical="center" wrapText="1"/>
    </xf>
    <xf numFmtId="166" fontId="22" fillId="0" borderId="32" xfId="5" applyNumberFormat="1" applyFont="1" applyFill="1" applyBorder="1" applyAlignment="1">
      <alignment horizontal="right" vertical="center"/>
    </xf>
    <xf numFmtId="166" fontId="22" fillId="0" borderId="33" xfId="5" applyNumberFormat="1" applyFont="1" applyFill="1" applyBorder="1" applyAlignment="1">
      <alignment horizontal="right" vertical="center"/>
    </xf>
    <xf numFmtId="166" fontId="21" fillId="0" borderId="36" xfId="5" applyNumberFormat="1" applyFont="1" applyFill="1" applyBorder="1" applyAlignment="1">
      <alignment horizontal="right" vertical="center"/>
    </xf>
    <xf numFmtId="166" fontId="22" fillId="0" borderId="43" xfId="5" applyNumberFormat="1" applyFont="1" applyFill="1" applyBorder="1" applyAlignment="1">
      <alignment horizontal="right" vertical="center"/>
    </xf>
    <xf numFmtId="166" fontId="22" fillId="0" borderId="44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Alignment="1">
      <alignment horizontal="right" vertical="center"/>
    </xf>
    <xf numFmtId="0" fontId="21" fillId="0" borderId="34" xfId="1" quotePrefix="1" applyFont="1" applyFill="1" applyBorder="1" applyAlignment="1">
      <alignment vertical="center" wrapText="1"/>
    </xf>
    <xf numFmtId="0" fontId="22" fillId="0" borderId="39" xfId="1" applyFont="1" applyFill="1" applyBorder="1" applyAlignment="1">
      <alignment vertical="center" wrapText="1"/>
    </xf>
    <xf numFmtId="166" fontId="22" fillId="0" borderId="74" xfId="5" applyNumberFormat="1" applyFont="1" applyFill="1" applyBorder="1" applyAlignment="1">
      <alignment horizontal="right" vertical="center"/>
    </xf>
    <xf numFmtId="0" fontId="22" fillId="0" borderId="53" xfId="1" applyFont="1" applyFill="1" applyBorder="1" applyAlignment="1">
      <alignment vertical="center" wrapText="1"/>
    </xf>
    <xf numFmtId="166" fontId="22" fillId="0" borderId="54" xfId="5" applyNumberFormat="1" applyFont="1" applyFill="1" applyBorder="1" applyAlignment="1">
      <alignment horizontal="right" vertical="center"/>
    </xf>
    <xf numFmtId="166" fontId="21" fillId="0" borderId="26" xfId="1" applyNumberFormat="1" applyFont="1" applyFill="1" applyBorder="1" applyAlignment="1">
      <alignment horizontal="right" vertical="center"/>
    </xf>
    <xf numFmtId="166" fontId="21" fillId="0" borderId="27" xfId="5" applyNumberFormat="1" applyFont="1" applyFill="1" applyBorder="1" applyAlignment="1">
      <alignment horizontal="right" vertical="center"/>
    </xf>
    <xf numFmtId="0" fontId="21" fillId="0" borderId="28" xfId="1" quotePrefix="1" applyFont="1" applyFill="1" applyBorder="1" applyAlignment="1">
      <alignment vertical="center" wrapText="1"/>
    </xf>
    <xf numFmtId="166" fontId="21" fillId="0" borderId="29" xfId="1" applyNumberFormat="1" applyFont="1" applyFill="1" applyBorder="1" applyAlignment="1">
      <alignment horizontal="right" vertical="center"/>
    </xf>
    <xf numFmtId="166" fontId="21" fillId="0" borderId="29" xfId="5" applyNumberFormat="1" applyFont="1" applyFill="1" applyBorder="1" applyAlignment="1">
      <alignment horizontal="right" vertical="center"/>
    </xf>
    <xf numFmtId="166" fontId="21" fillId="0" borderId="30" xfId="5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168" fontId="19" fillId="0" borderId="0" xfId="1" applyNumberFormat="1" applyFont="1" applyFill="1" applyBorder="1" applyAlignment="1" applyProtection="1">
      <alignment horizontal="right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6" fontId="18" fillId="0" borderId="0" xfId="5" applyNumberFormat="1" applyFont="1" applyBorder="1" applyAlignment="1">
      <alignment vertical="center"/>
    </xf>
    <xf numFmtId="168" fontId="19" fillId="0" borderId="0" xfId="1" applyNumberFormat="1" applyFont="1" applyFill="1" applyBorder="1" applyAlignment="1" applyProtection="1">
      <alignment horizontal="right" vertical="center"/>
      <protection locked="0"/>
    </xf>
    <xf numFmtId="166" fontId="24" fillId="0" borderId="0" xfId="5" applyNumberFormat="1" applyFont="1" applyBorder="1" applyAlignment="1">
      <alignment vertical="center"/>
    </xf>
    <xf numFmtId="166" fontId="15" fillId="0" borderId="0" xfId="5" applyNumberFormat="1" applyFont="1" applyAlignment="1">
      <alignment vertical="center"/>
    </xf>
    <xf numFmtId="166" fontId="15" fillId="0" borderId="0" xfId="5" applyNumberFormat="1" applyFont="1" applyBorder="1" applyAlignment="1">
      <alignment vertical="center"/>
    </xf>
    <xf numFmtId="166" fontId="24" fillId="0" borderId="0" xfId="5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166" fontId="18" fillId="0" borderId="0" xfId="5" applyNumberFormat="1" applyFont="1" applyAlignment="1">
      <alignment vertical="center"/>
    </xf>
    <xf numFmtId="0" fontId="16" fillId="3" borderId="89" xfId="1" applyNumberFormat="1" applyFont="1" applyFill="1" applyBorder="1" applyAlignment="1">
      <alignment horizontal="right" vertical="top" wrapText="1"/>
    </xf>
    <xf numFmtId="0" fontId="21" fillId="0" borderId="0" xfId="1" applyFont="1" applyBorder="1" applyAlignment="1">
      <alignment vertical="center" wrapText="1"/>
    </xf>
    <xf numFmtId="168" fontId="21" fillId="0" borderId="37" xfId="1" applyNumberFormat="1" applyFont="1" applyFill="1" applyBorder="1" applyAlignment="1" applyProtection="1">
      <alignment vertical="center" wrapText="1"/>
      <protection locked="0"/>
    </xf>
    <xf numFmtId="166" fontId="21" fillId="0" borderId="38" xfId="5" applyNumberFormat="1" applyFont="1" applyBorder="1" applyAlignment="1">
      <alignment vertical="center" wrapText="1"/>
    </xf>
    <xf numFmtId="166" fontId="21" fillId="0" borderId="59" xfId="5" applyNumberFormat="1" applyFont="1" applyFill="1" applyBorder="1" applyAlignment="1">
      <alignment vertical="center" wrapText="1"/>
    </xf>
    <xf numFmtId="168" fontId="21" fillId="0" borderId="34" xfId="1" applyNumberFormat="1" applyFont="1" applyFill="1" applyBorder="1" applyAlignment="1" applyProtection="1">
      <alignment vertical="center" wrapText="1"/>
      <protection locked="0"/>
    </xf>
    <xf numFmtId="166" fontId="21" fillId="0" borderId="35" xfId="5" applyNumberFormat="1" applyFont="1" applyBorder="1" applyAlignment="1">
      <alignment vertical="center" wrapText="1"/>
    </xf>
    <xf numFmtId="166" fontId="21" fillId="0" borderId="36" xfId="5" applyNumberFormat="1" applyFont="1" applyFill="1" applyBorder="1" applyAlignment="1">
      <alignment vertical="center" wrapText="1"/>
    </xf>
    <xf numFmtId="168" fontId="21" fillId="0" borderId="28" xfId="1" applyNumberFormat="1" applyFont="1" applyFill="1" applyBorder="1" applyAlignment="1" applyProtection="1">
      <alignment vertical="center" wrapText="1"/>
      <protection locked="0"/>
    </xf>
    <xf numFmtId="166" fontId="21" fillId="0" borderId="29" xfId="5" applyNumberFormat="1" applyFont="1" applyBorder="1" applyAlignment="1">
      <alignment vertical="center" wrapText="1"/>
    </xf>
    <xf numFmtId="166" fontId="21" fillId="0" borderId="30" xfId="5" applyNumberFormat="1" applyFont="1" applyFill="1" applyBorder="1" applyAlignment="1">
      <alignment vertical="center" wrapText="1"/>
    </xf>
    <xf numFmtId="166" fontId="22" fillId="0" borderId="32" xfId="5" applyNumberFormat="1" applyFont="1" applyBorder="1" applyAlignment="1">
      <alignment vertical="center" wrapText="1"/>
    </xf>
    <xf numFmtId="166" fontId="22" fillId="0" borderId="33" xfId="5" applyNumberFormat="1" applyFont="1" applyFill="1" applyBorder="1" applyAlignment="1">
      <alignment vertical="center" wrapText="1"/>
    </xf>
    <xf numFmtId="0" fontId="16" fillId="3" borderId="58" xfId="1" applyNumberFormat="1" applyFont="1" applyFill="1" applyBorder="1" applyAlignment="1">
      <alignment horizontal="right" vertical="center" wrapText="1"/>
    </xf>
    <xf numFmtId="0" fontId="16" fillId="3" borderId="92" xfId="1" applyNumberFormat="1" applyFont="1" applyFill="1" applyBorder="1" applyAlignment="1">
      <alignment horizontal="right" vertical="center" wrapText="1"/>
    </xf>
    <xf numFmtId="0" fontId="22" fillId="0" borderId="45" xfId="1" applyFont="1" applyFill="1" applyBorder="1" applyAlignment="1">
      <alignment vertical="center" wrapText="1"/>
    </xf>
    <xf numFmtId="166" fontId="21" fillId="0" borderId="45" xfId="5" applyNumberFormat="1" applyFont="1" applyBorder="1" applyAlignment="1">
      <alignment horizontal="right" vertical="center" wrapText="1"/>
    </xf>
    <xf numFmtId="168" fontId="21" fillId="0" borderId="53" xfId="1" applyNumberFormat="1" applyFont="1" applyFill="1" applyBorder="1" applyAlignment="1" applyProtection="1">
      <alignment vertical="center" wrapText="1"/>
      <protection locked="0"/>
    </xf>
    <xf numFmtId="166" fontId="21" fillId="0" borderId="54" xfId="5" applyNumberFormat="1" applyFont="1" applyBorder="1" applyAlignment="1">
      <alignment vertical="center" wrapText="1"/>
    </xf>
    <xf numFmtId="166" fontId="21" fillId="0" borderId="55" xfId="5" applyNumberFormat="1" applyFont="1" applyFill="1" applyBorder="1" applyAlignment="1">
      <alignment vertical="center" wrapText="1"/>
    </xf>
    <xf numFmtId="168" fontId="21" fillId="0" borderId="42" xfId="1" applyNumberFormat="1" applyFont="1" applyFill="1" applyBorder="1" applyAlignment="1" applyProtection="1">
      <alignment vertical="center" wrapText="1"/>
      <protection locked="0"/>
    </xf>
    <xf numFmtId="166" fontId="21" fillId="0" borderId="44" xfId="5" applyNumberFormat="1" applyFont="1" applyFill="1" applyBorder="1" applyAlignment="1">
      <alignment vertical="center" wrapText="1"/>
    </xf>
    <xf numFmtId="166" fontId="22" fillId="0" borderId="43" xfId="5" applyNumberFormat="1" applyFont="1" applyBorder="1" applyAlignment="1">
      <alignment vertical="center" wrapText="1"/>
    </xf>
    <xf numFmtId="166" fontId="22" fillId="0" borderId="44" xfId="5" applyNumberFormat="1" applyFont="1" applyFill="1" applyBorder="1" applyAlignment="1">
      <alignment vertical="center" wrapText="1"/>
    </xf>
    <xf numFmtId="168" fontId="22" fillId="0" borderId="31" xfId="1" applyNumberFormat="1" applyFont="1" applyFill="1" applyBorder="1" applyAlignment="1" applyProtection="1">
      <alignment vertical="center" wrapText="1"/>
      <protection locked="0"/>
    </xf>
    <xf numFmtId="0" fontId="22" fillId="0" borderId="116" xfId="1" applyFont="1" applyFill="1" applyBorder="1" applyAlignment="1">
      <alignment vertical="center" wrapText="1"/>
    </xf>
    <xf numFmtId="166" fontId="21" fillId="0" borderId="116" xfId="5" applyNumberFormat="1" applyFont="1" applyBorder="1" applyAlignment="1">
      <alignment horizontal="right" vertical="center" wrapText="1"/>
    </xf>
    <xf numFmtId="166" fontId="19" fillId="0" borderId="0" xfId="5" applyNumberFormat="1" applyFont="1" applyAlignment="1">
      <alignment horizontal="right"/>
    </xf>
    <xf numFmtId="0" fontId="16" fillId="3" borderId="89" xfId="1" applyNumberFormat="1" applyFont="1" applyFill="1" applyBorder="1" applyAlignment="1">
      <alignment horizontal="right" vertical="center" wrapText="1"/>
    </xf>
    <xf numFmtId="166" fontId="15" fillId="0" borderId="0" xfId="5" applyNumberFormat="1" applyFont="1" applyBorder="1" applyAlignment="1">
      <alignment horizontal="right" vertical="center"/>
    </xf>
    <xf numFmtId="166" fontId="19" fillId="0" borderId="0" xfId="5" applyNumberFormat="1" applyFont="1" applyAlignment="1">
      <alignment horizontal="right" vertical="center"/>
    </xf>
    <xf numFmtId="0" fontId="22" fillId="0" borderId="53" xfId="1" applyFont="1" applyBorder="1" applyAlignment="1">
      <alignment vertical="center" wrapText="1"/>
    </xf>
    <xf numFmtId="166" fontId="22" fillId="0" borderId="54" xfId="5" applyNumberFormat="1" applyFont="1" applyBorder="1" applyAlignment="1">
      <alignment vertical="center" wrapText="1"/>
    </xf>
    <xf numFmtId="166" fontId="22" fillId="0" borderId="55" xfId="5" applyNumberFormat="1" applyFont="1" applyFill="1" applyBorder="1" applyAlignment="1">
      <alignment vertical="center" wrapText="1"/>
    </xf>
    <xf numFmtId="166" fontId="15" fillId="0" borderId="45" xfId="5" applyNumberFormat="1" applyFont="1" applyBorder="1" applyAlignment="1">
      <alignment horizontal="right" vertical="center" wrapText="1"/>
    </xf>
    <xf numFmtId="166" fontId="21" fillId="0" borderId="59" xfId="5" applyNumberFormat="1" applyFont="1" applyBorder="1" applyAlignment="1">
      <alignment horizontal="right" vertical="center"/>
    </xf>
    <xf numFmtId="166" fontId="21" fillId="0" borderId="36" xfId="5" applyNumberFormat="1" applyFont="1" applyBorder="1" applyAlignment="1">
      <alignment horizontal="right" vertical="center"/>
    </xf>
    <xf numFmtId="166" fontId="21" fillId="0" borderId="30" xfId="5" applyNumberFormat="1" applyFont="1" applyBorder="1" applyAlignment="1">
      <alignment horizontal="right" vertical="center"/>
    </xf>
    <xf numFmtId="166" fontId="18" fillId="0" borderId="0" xfId="5" applyNumberFormat="1" applyFont="1" applyAlignment="1">
      <alignment horizontal="right"/>
    </xf>
    <xf numFmtId="0" fontId="35" fillId="0" borderId="0" xfId="1" applyFont="1" applyAlignment="1">
      <alignment vertical="center"/>
    </xf>
    <xf numFmtId="166" fontId="18" fillId="0" borderId="0" xfId="5" applyNumberFormat="1" applyFont="1" applyAlignment="1">
      <alignment horizontal="right" vertical="center"/>
    </xf>
    <xf numFmtId="166" fontId="22" fillId="0" borderId="40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25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26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2" xfId="5" applyNumberFormat="1" applyFont="1" applyBorder="1" applyAlignment="1">
      <alignment vertical="center"/>
    </xf>
    <xf numFmtId="166" fontId="22" fillId="0" borderId="33" xfId="5" applyNumberFormat="1" applyFont="1" applyBorder="1" applyAlignment="1">
      <alignment vertical="center"/>
    </xf>
    <xf numFmtId="168" fontId="21" fillId="0" borderId="25" xfId="1" applyNumberFormat="1" applyFont="1" applyFill="1" applyBorder="1" applyAlignment="1" applyProtection="1">
      <alignment vertical="center" wrapText="1"/>
      <protection locked="0"/>
    </xf>
    <xf numFmtId="166" fontId="21" fillId="0" borderId="26" xfId="5" applyNumberFormat="1" applyFont="1" applyBorder="1" applyAlignment="1">
      <alignment horizontal="right" vertical="center"/>
    </xf>
    <xf numFmtId="166" fontId="21" fillId="0" borderId="27" xfId="5" applyNumberFormat="1" applyFont="1" applyBorder="1" applyAlignment="1">
      <alignment horizontal="right" vertical="center"/>
    </xf>
    <xf numFmtId="168" fontId="21" fillId="0" borderId="34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6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28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0" xfId="1" applyNumberFormat="1" applyFont="1" applyFill="1" applyBorder="1" applyAlignment="1" applyProtection="1">
      <alignment horizontal="right" vertical="center" wrapText="1"/>
      <protection locked="0"/>
    </xf>
    <xf numFmtId="166" fontId="19" fillId="0" borderId="0" xfId="5" applyNumberFormat="1" applyFont="1" applyAlignment="1"/>
    <xf numFmtId="166" fontId="15" fillId="0" borderId="0" xfId="5" applyNumberFormat="1" applyFont="1" applyAlignment="1"/>
    <xf numFmtId="0" fontId="18" fillId="0" borderId="0" xfId="1" applyNumberFormat="1" applyFont="1" applyBorder="1" applyAlignment="1">
      <alignment horizontal="right" vertical="center" wrapText="1"/>
    </xf>
    <xf numFmtId="0" fontId="18" fillId="0" borderId="0" xfId="1" applyNumberFormat="1" applyFont="1" applyBorder="1" applyAlignment="1">
      <alignment horizontal="right" wrapText="1"/>
    </xf>
    <xf numFmtId="166" fontId="15" fillId="0" borderId="0" xfId="1" applyNumberFormat="1" applyFont="1" applyAlignment="1">
      <alignment vertical="top"/>
    </xf>
    <xf numFmtId="166" fontId="15" fillId="0" borderId="0" xfId="5" applyNumberFormat="1" applyFont="1" applyFill="1" applyAlignment="1">
      <alignment horizontal="right"/>
    </xf>
    <xf numFmtId="4" fontId="15" fillId="0" borderId="0" xfId="1" applyNumberFormat="1" applyFont="1" applyFill="1" applyAlignment="1"/>
    <xf numFmtId="166" fontId="18" fillId="0" borderId="0" xfId="5" applyNumberFormat="1" applyFont="1" applyFill="1" applyBorder="1" applyAlignment="1"/>
    <xf numFmtId="166" fontId="17" fillId="0" borderId="0" xfId="5" applyNumberFormat="1" applyFont="1" applyAlignment="1"/>
    <xf numFmtId="165" fontId="15" fillId="0" borderId="0" xfId="5" applyNumberFormat="1" applyFont="1" applyAlignment="1"/>
    <xf numFmtId="166" fontId="21" fillId="0" borderId="26" xfId="5" applyNumberFormat="1" applyFont="1" applyFill="1" applyBorder="1" applyAlignment="1">
      <alignment vertical="center"/>
    </xf>
    <xf numFmtId="166" fontId="21" fillId="0" borderId="27" xfId="5" applyNumberFormat="1" applyFont="1" applyFill="1" applyBorder="1" applyAlignment="1">
      <alignment vertical="center"/>
    </xf>
    <xf numFmtId="168" fontId="21" fillId="0" borderId="34" xfId="1" quotePrefix="1" applyNumberFormat="1" applyFont="1" applyFill="1" applyBorder="1" applyAlignment="1" applyProtection="1">
      <alignment horizontal="left" vertical="center" wrapText="1"/>
      <protection locked="0"/>
    </xf>
    <xf numFmtId="166" fontId="21" fillId="0" borderId="35" xfId="1" applyNumberFormat="1" applyFont="1" applyFill="1" applyBorder="1" applyAlignment="1" applyProtection="1">
      <alignment vertical="center" wrapText="1"/>
      <protection locked="0"/>
    </xf>
    <xf numFmtId="166" fontId="21" fillId="0" borderId="36" xfId="1" applyNumberFormat="1" applyFont="1" applyFill="1" applyBorder="1" applyAlignment="1" applyProtection="1">
      <alignment vertical="center" wrapText="1"/>
      <protection locked="0"/>
    </xf>
    <xf numFmtId="166" fontId="21" fillId="0" borderId="29" xfId="5" applyNumberFormat="1" applyFont="1" applyFill="1" applyBorder="1" applyAlignment="1">
      <alignment vertical="center"/>
    </xf>
    <xf numFmtId="166" fontId="21" fillId="0" borderId="30" xfId="5" applyNumberFormat="1" applyFont="1" applyFill="1" applyBorder="1" applyAlignment="1">
      <alignment vertical="center"/>
    </xf>
    <xf numFmtId="0" fontId="21" fillId="0" borderId="25" xfId="1" quotePrefix="1" applyFont="1" applyFill="1" applyBorder="1" applyAlignment="1">
      <alignment vertical="center" wrapText="1"/>
    </xf>
    <xf numFmtId="166" fontId="21" fillId="0" borderId="43" xfId="5" applyNumberFormat="1" applyFont="1" applyFill="1" applyBorder="1" applyAlignment="1">
      <alignment vertical="center"/>
    </xf>
    <xf numFmtId="166" fontId="21" fillId="0" borderId="44" xfId="5" applyNumberFormat="1" applyFont="1" applyFill="1" applyBorder="1" applyAlignment="1">
      <alignment vertical="center"/>
    </xf>
    <xf numFmtId="0" fontId="22" fillId="0" borderId="60" xfId="1" applyFont="1" applyFill="1" applyBorder="1" applyAlignment="1">
      <alignment vertical="center" wrapText="1"/>
    </xf>
    <xf numFmtId="166" fontId="21" fillId="0" borderId="61" xfId="5" applyNumberFormat="1" applyFont="1" applyFill="1" applyBorder="1" applyAlignment="1">
      <alignment vertical="center"/>
    </xf>
    <xf numFmtId="166" fontId="21" fillId="0" borderId="62" xfId="5" applyNumberFormat="1" applyFont="1" applyFill="1" applyBorder="1" applyAlignment="1">
      <alignment vertical="center"/>
    </xf>
    <xf numFmtId="166" fontId="21" fillId="0" borderId="38" xfId="5" applyNumberFormat="1" applyFont="1" applyFill="1" applyBorder="1" applyAlignment="1">
      <alignment vertical="center"/>
    </xf>
    <xf numFmtId="166" fontId="21" fillId="0" borderId="59" xfId="5" applyNumberFormat="1" applyFont="1" applyFill="1" applyBorder="1" applyAlignment="1">
      <alignment vertical="center"/>
    </xf>
    <xf numFmtId="166" fontId="21" fillId="0" borderId="40" xfId="5" applyNumberFormat="1" applyFont="1" applyFill="1" applyBorder="1" applyAlignment="1">
      <alignment vertical="center"/>
    </xf>
    <xf numFmtId="166" fontId="21" fillId="0" borderId="74" xfId="5" applyNumberFormat="1" applyFont="1" applyFill="1" applyBorder="1" applyAlignment="1">
      <alignment vertical="center"/>
    </xf>
    <xf numFmtId="166" fontId="22" fillId="0" borderId="54" xfId="5" applyNumberFormat="1" applyFont="1" applyBorder="1" applyAlignment="1">
      <alignment vertical="center"/>
    </xf>
    <xf numFmtId="166" fontId="22" fillId="0" borderId="55" xfId="5" applyNumberFormat="1" applyFont="1" applyFill="1" applyBorder="1" applyAlignment="1">
      <alignment vertical="center"/>
    </xf>
    <xf numFmtId="166" fontId="21" fillId="0" borderId="27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34" xfId="1" quotePrefix="1" applyNumberFormat="1" applyFont="1" applyFill="1" applyBorder="1" applyAlignment="1" applyProtection="1">
      <alignment vertical="center" wrapText="1"/>
      <protection locked="0"/>
    </xf>
    <xf numFmtId="166" fontId="15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18" fillId="0" borderId="0" xfId="5" applyNumberFormat="1" applyFont="1" applyBorder="1" applyAlignment="1">
      <alignment horizontal="right" vertical="center"/>
    </xf>
    <xf numFmtId="168" fontId="21" fillId="0" borderId="25" xfId="1" quotePrefix="1" applyNumberFormat="1" applyFont="1" applyFill="1" applyBorder="1" applyAlignment="1" applyProtection="1">
      <alignment horizontal="left" vertical="center" wrapText="1"/>
      <protection locked="0"/>
    </xf>
    <xf numFmtId="166" fontId="21" fillId="0" borderId="26" xfId="1" applyNumberFormat="1" applyFont="1" applyBorder="1" applyAlignment="1">
      <alignment horizontal="right" vertical="center"/>
    </xf>
    <xf numFmtId="166" fontId="21" fillId="0" borderId="27" xfId="1" applyNumberFormat="1" applyFont="1" applyBorder="1" applyAlignment="1">
      <alignment horizontal="right" vertical="center"/>
    </xf>
    <xf numFmtId="166" fontId="21" fillId="0" borderId="36" xfId="1" applyNumberFormat="1" applyFont="1" applyBorder="1" applyAlignment="1">
      <alignment horizontal="right" vertical="center"/>
    </xf>
    <xf numFmtId="166" fontId="21" fillId="0" borderId="29" xfId="1" applyNumberFormat="1" applyFont="1" applyBorder="1" applyAlignment="1">
      <alignment horizontal="right" vertical="center"/>
    </xf>
    <xf numFmtId="166" fontId="21" fillId="0" borderId="30" xfId="1" applyNumberFormat="1" applyFont="1" applyBorder="1" applyAlignment="1">
      <alignment horizontal="right" vertical="center"/>
    </xf>
    <xf numFmtId="168" fontId="15" fillId="0" borderId="0" xfId="10" applyNumberFormat="1" applyFont="1" applyFill="1" applyBorder="1" applyAlignment="1" applyProtection="1">
      <protection locked="0"/>
    </xf>
    <xf numFmtId="0" fontId="19" fillId="0" borderId="0" xfId="1" applyFont="1" applyFill="1" applyBorder="1" applyAlignment="1">
      <alignment horizontal="right" vertical="center" wrapText="1"/>
    </xf>
    <xf numFmtId="166" fontId="24" fillId="0" borderId="0" xfId="5" applyNumberFormat="1" applyFont="1" applyAlignment="1">
      <alignment horizontal="right"/>
    </xf>
    <xf numFmtId="0" fontId="24" fillId="0" borderId="0" xfId="1" applyFont="1" applyAlignment="1">
      <alignment horizontal="right"/>
    </xf>
    <xf numFmtId="0" fontId="22" fillId="0" borderId="0" xfId="1" applyFont="1" applyFill="1" applyAlignment="1">
      <alignment vertical="center" wrapText="1"/>
    </xf>
    <xf numFmtId="166" fontId="21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74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8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59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8" xfId="5" applyNumberFormat="1" applyFont="1" applyFill="1" applyBorder="1" applyAlignment="1">
      <alignment horizontal="right" vertical="center"/>
    </xf>
    <xf numFmtId="166" fontId="21" fillId="0" borderId="59" xfId="5" applyNumberFormat="1" applyFont="1" applyFill="1" applyBorder="1" applyAlignment="1">
      <alignment horizontal="right" vertical="center"/>
    </xf>
    <xf numFmtId="10" fontId="22" fillId="0" borderId="33" xfId="1" applyNumberFormat="1" applyFont="1" applyFill="1" applyBorder="1" applyAlignment="1" applyProtection="1">
      <alignment horizontal="right" vertical="center" wrapText="1"/>
      <protection locked="0"/>
    </xf>
    <xf numFmtId="167" fontId="18" fillId="0" borderId="0" xfId="5" applyNumberFormat="1" applyFont="1" applyFill="1" applyAlignment="1">
      <alignment horizontal="right"/>
    </xf>
    <xf numFmtId="0" fontId="22" fillId="0" borderId="9" xfId="1" applyFont="1" applyBorder="1" applyAlignment="1">
      <alignment vertical="center" wrapText="1"/>
    </xf>
    <xf numFmtId="14" fontId="22" fillId="0" borderId="0" xfId="1" applyNumberFormat="1" applyFont="1" applyFill="1" applyAlignment="1">
      <alignment horizontal="right"/>
    </xf>
    <xf numFmtId="168" fontId="21" fillId="0" borderId="38" xfId="1" applyNumberFormat="1" applyFont="1" applyFill="1" applyBorder="1" applyAlignment="1" applyProtection="1">
      <alignment vertical="center" wrapText="1"/>
      <protection locked="0"/>
    </xf>
    <xf numFmtId="168" fontId="21" fillId="0" borderId="59" xfId="1" applyNumberFormat="1" applyFont="1" applyFill="1" applyBorder="1" applyAlignment="1" applyProtection="1">
      <alignment vertical="center" wrapText="1"/>
      <protection locked="0"/>
    </xf>
    <xf numFmtId="168" fontId="21" fillId="0" borderId="29" xfId="1" applyNumberFormat="1" applyFont="1" applyFill="1" applyBorder="1" applyAlignment="1" applyProtection="1">
      <alignment vertical="center" wrapText="1"/>
      <protection locked="0"/>
    </xf>
    <xf numFmtId="168" fontId="21" fillId="0" borderId="30" xfId="1" applyNumberFormat="1" applyFont="1" applyFill="1" applyBorder="1" applyAlignment="1" applyProtection="1">
      <alignment vertical="center" wrapText="1"/>
      <protection locked="0"/>
    </xf>
    <xf numFmtId="4" fontId="22" fillId="0" borderId="32" xfId="5" applyNumberFormat="1" applyFont="1" applyFill="1" applyBorder="1" applyAlignment="1">
      <alignment vertical="center"/>
    </xf>
    <xf numFmtId="4" fontId="22" fillId="0" borderId="33" xfId="5" applyNumberFormat="1" applyFont="1" applyFill="1" applyBorder="1" applyAlignment="1">
      <alignment vertical="center"/>
    </xf>
    <xf numFmtId="168" fontId="21" fillId="0" borderId="0" xfId="1" applyNumberFormat="1" applyFont="1" applyFill="1" applyBorder="1" applyAlignment="1" applyProtection="1">
      <alignment horizontal="right" wrapText="1"/>
      <protection locked="0"/>
    </xf>
    <xf numFmtId="166" fontId="21" fillId="0" borderId="0" xfId="5" applyNumberFormat="1" applyFont="1" applyFill="1" applyBorder="1" applyAlignment="1">
      <alignment horizontal="right"/>
    </xf>
    <xf numFmtId="168" fontId="21" fillId="0" borderId="35" xfId="1" applyNumberFormat="1" applyFont="1" applyFill="1" applyBorder="1" applyAlignment="1" applyProtection="1">
      <alignment vertical="center" wrapText="1"/>
      <protection locked="0"/>
    </xf>
    <xf numFmtId="168" fontId="21" fillId="0" borderId="36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Alignment="1">
      <alignment vertical="center"/>
    </xf>
    <xf numFmtId="0" fontId="16" fillId="3" borderId="89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166" fontId="21" fillId="0" borderId="70" xfId="5" applyNumberFormat="1" applyFont="1" applyBorder="1" applyAlignment="1">
      <alignment horizontal="right" vertical="center"/>
    </xf>
    <xf numFmtId="166" fontId="21" fillId="0" borderId="25" xfId="5" applyNumberFormat="1" applyFont="1" applyBorder="1" applyAlignment="1">
      <alignment horizontal="right" vertical="center"/>
    </xf>
    <xf numFmtId="166" fontId="21" fillId="0" borderId="81" xfId="5" applyNumberFormat="1" applyFont="1" applyBorder="1" applyAlignment="1">
      <alignment horizontal="right" vertical="center"/>
    </xf>
    <xf numFmtId="166" fontId="21" fillId="0" borderId="65" xfId="5" applyNumberFormat="1" applyFont="1" applyBorder="1" applyAlignment="1">
      <alignment horizontal="right" vertical="center"/>
    </xf>
    <xf numFmtId="166" fontId="21" fillId="0" borderId="34" xfId="5" applyNumberFormat="1" applyFont="1" applyBorder="1" applyAlignment="1">
      <alignment horizontal="right" vertical="center"/>
    </xf>
    <xf numFmtId="166" fontId="21" fillId="0" borderId="73" xfId="5" applyNumberFormat="1" applyFont="1" applyBorder="1" applyAlignment="1">
      <alignment horizontal="right" vertical="center"/>
    </xf>
    <xf numFmtId="166" fontId="21" fillId="0" borderId="28" xfId="5" applyNumberFormat="1" applyFont="1" applyBorder="1" applyAlignment="1">
      <alignment horizontal="right" vertical="center"/>
    </xf>
    <xf numFmtId="166" fontId="22" fillId="0" borderId="68" xfId="5" applyNumberFormat="1" applyFont="1" applyBorder="1" applyAlignment="1">
      <alignment vertical="center"/>
    </xf>
    <xf numFmtId="166" fontId="22" fillId="0" borderId="31" xfId="5" applyNumberFormat="1" applyFont="1" applyBorder="1" applyAlignment="1">
      <alignment vertical="center"/>
    </xf>
    <xf numFmtId="166" fontId="19" fillId="0" borderId="0" xfId="1" applyNumberFormat="1" applyFont="1" applyFill="1" applyAlignment="1">
      <alignment vertical="center" wrapText="1"/>
    </xf>
    <xf numFmtId="166" fontId="15" fillId="0" borderId="0" xfId="1" applyNumberFormat="1" applyFont="1" applyFill="1" applyAlignment="1">
      <alignment vertical="center" wrapText="1"/>
    </xf>
    <xf numFmtId="166" fontId="22" fillId="0" borderId="43" xfId="5" applyNumberFormat="1" applyFont="1" applyBorder="1" applyAlignment="1">
      <alignment vertical="center"/>
    </xf>
    <xf numFmtId="166" fontId="22" fillId="0" borderId="44" xfId="5" applyNumberFormat="1" applyFont="1" applyBorder="1" applyAlignment="1">
      <alignment vertical="center"/>
    </xf>
    <xf numFmtId="168" fontId="21" fillId="0" borderId="39" xfId="1" applyNumberFormat="1" applyFont="1" applyFill="1" applyBorder="1" applyAlignment="1" applyProtection="1">
      <alignment vertical="center" wrapText="1"/>
      <protection locked="0"/>
    </xf>
    <xf numFmtId="166" fontId="21" fillId="0" borderId="40" xfId="5" applyNumberFormat="1" applyFont="1" applyBorder="1" applyAlignment="1">
      <alignment horizontal="right" vertical="center"/>
    </xf>
    <xf numFmtId="166" fontId="21" fillId="0" borderId="74" xfId="5" applyNumberFormat="1" applyFont="1" applyBorder="1" applyAlignment="1">
      <alignment horizontal="right" vertical="center"/>
    </xf>
    <xf numFmtId="168" fontId="21" fillId="0" borderId="31" xfId="1" applyNumberFormat="1" applyFont="1" applyFill="1" applyBorder="1" applyAlignment="1" applyProtection="1">
      <alignment vertical="center" wrapText="1"/>
      <protection locked="0"/>
    </xf>
    <xf numFmtId="166" fontId="21" fillId="0" borderId="32" xfId="5" applyNumberFormat="1" applyFont="1" applyBorder="1" applyAlignment="1">
      <alignment horizontal="right" vertical="center"/>
    </xf>
    <xf numFmtId="166" fontId="21" fillId="0" borderId="33" xfId="5" applyNumberFormat="1" applyFont="1" applyBorder="1" applyAlignment="1">
      <alignment horizontal="right" vertical="center"/>
    </xf>
    <xf numFmtId="166" fontId="19" fillId="0" borderId="0" xfId="1" applyNumberFormat="1" applyFont="1" applyAlignment="1">
      <alignment wrapText="1"/>
    </xf>
    <xf numFmtId="0" fontId="20" fillId="3" borderId="89" xfId="1" applyFont="1" applyFill="1" applyBorder="1" applyAlignment="1">
      <alignment vertical="center"/>
    </xf>
    <xf numFmtId="14" fontId="16" fillId="3" borderId="23" xfId="1" applyNumberFormat="1" applyFont="1" applyFill="1" applyBorder="1" applyAlignment="1">
      <alignment horizontal="right" vertical="center" wrapText="1"/>
    </xf>
    <xf numFmtId="14" fontId="16" fillId="3" borderId="63" xfId="1" applyNumberFormat="1" applyFont="1" applyFill="1" applyBorder="1" applyAlignment="1">
      <alignment horizontal="right" vertical="center" wrapText="1"/>
    </xf>
    <xf numFmtId="168" fontId="21" fillId="0" borderId="60" xfId="1" applyNumberFormat="1" applyFont="1" applyFill="1" applyBorder="1" applyAlignment="1" applyProtection="1">
      <alignment vertical="center" wrapText="1"/>
      <protection locked="0"/>
    </xf>
    <xf numFmtId="166" fontId="21" fillId="0" borderId="61" xfId="5" applyNumberFormat="1" applyFont="1" applyBorder="1" applyAlignment="1">
      <alignment horizontal="right" vertical="center"/>
    </xf>
    <xf numFmtId="166" fontId="21" fillId="0" borderId="62" xfId="5" applyNumberFormat="1" applyFont="1" applyBorder="1" applyAlignment="1">
      <alignment horizontal="right" vertical="center"/>
    </xf>
    <xf numFmtId="3" fontId="15" fillId="0" borderId="0" xfId="1" applyNumberFormat="1" applyFont="1" applyAlignment="1">
      <alignment vertical="center" wrapText="1"/>
    </xf>
    <xf numFmtId="166" fontId="19" fillId="0" borderId="0" xfId="1" applyNumberFormat="1" applyFont="1" applyAlignment="1">
      <alignment vertical="center" wrapText="1"/>
    </xf>
    <xf numFmtId="3" fontId="21" fillId="0" borderId="0" xfId="1" applyNumberFormat="1" applyFont="1" applyAlignment="1">
      <alignment vertical="center" wrapText="1"/>
    </xf>
    <xf numFmtId="166" fontId="21" fillId="0" borderId="36" xfId="5" applyNumberFormat="1" applyFont="1" applyBorder="1" applyAlignment="1">
      <alignment vertical="center"/>
    </xf>
    <xf numFmtId="166" fontId="15" fillId="0" borderId="0" xfId="1" applyNumberFormat="1" applyFont="1" applyAlignment="1">
      <alignment horizontal="right" vertical="center"/>
    </xf>
    <xf numFmtId="3" fontId="17" fillId="0" borderId="0" xfId="1" applyNumberFormat="1" applyFont="1" applyAlignment="1">
      <alignment vertical="center" wrapText="1"/>
    </xf>
    <xf numFmtId="0" fontId="17" fillId="0" borderId="0" xfId="1" applyFont="1" applyAlignment="1">
      <alignment vertical="center"/>
    </xf>
    <xf numFmtId="3" fontId="18" fillId="0" borderId="0" xfId="1" applyNumberFormat="1" applyFont="1" applyAlignment="1">
      <alignment vertical="center" wrapText="1"/>
    </xf>
    <xf numFmtId="0" fontId="15" fillId="0" borderId="0" xfId="1" quotePrefix="1" applyFont="1" applyAlignment="1">
      <alignment vertical="center" wrapText="1"/>
    </xf>
    <xf numFmtId="3" fontId="15" fillId="0" borderId="0" xfId="1" quotePrefix="1" applyNumberFormat="1" applyFont="1" applyAlignment="1">
      <alignment vertical="center" wrapText="1"/>
    </xf>
    <xf numFmtId="0" fontId="18" fillId="0" borderId="0" xfId="1" quotePrefix="1" applyFont="1" applyAlignment="1">
      <alignment vertical="center" wrapText="1"/>
    </xf>
    <xf numFmtId="3" fontId="18" fillId="0" borderId="0" xfId="1" quotePrefix="1" applyNumberFormat="1" applyFont="1" applyAlignment="1">
      <alignment vertical="center" wrapText="1"/>
    </xf>
    <xf numFmtId="0" fontId="35" fillId="0" borderId="0" xfId="1" applyFont="1" applyAlignment="1">
      <alignment vertical="center" wrapText="1"/>
    </xf>
    <xf numFmtId="3" fontId="35" fillId="0" borderId="0" xfId="1" applyNumberFormat="1" applyFont="1" applyAlignment="1">
      <alignment vertical="center" wrapText="1"/>
    </xf>
    <xf numFmtId="14" fontId="16" fillId="3" borderId="58" xfId="1" applyNumberFormat="1" applyFont="1" applyFill="1" applyBorder="1" applyAlignment="1">
      <alignment horizontal="center" vertical="center" wrapText="1"/>
    </xf>
    <xf numFmtId="14" fontId="16" fillId="3" borderId="92" xfId="1" applyNumberFormat="1" applyFont="1" applyFill="1" applyBorder="1" applyAlignment="1">
      <alignment horizontal="center" vertical="center" wrapText="1"/>
    </xf>
    <xf numFmtId="166" fontId="21" fillId="0" borderId="35" xfId="1" quotePrefix="1" applyNumberFormat="1" applyFont="1" applyBorder="1" applyAlignment="1">
      <alignment horizontal="right" vertical="center" wrapText="1"/>
    </xf>
    <xf numFmtId="166" fontId="21" fillId="0" borderId="36" xfId="1" quotePrefix="1" applyNumberFormat="1" applyFont="1" applyBorder="1" applyAlignment="1">
      <alignment horizontal="right" vertical="center" wrapText="1"/>
    </xf>
    <xf numFmtId="166" fontId="21" fillId="0" borderId="34" xfId="1" applyNumberFormat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/>
    </xf>
    <xf numFmtId="168" fontId="22" fillId="0" borderId="0" xfId="1" applyNumberFormat="1" applyFont="1" applyFill="1" applyBorder="1" applyAlignment="1" applyProtection="1">
      <alignment horizontal="left" vertical="center" wrapText="1"/>
      <protection locked="0"/>
    </xf>
    <xf numFmtId="166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" applyNumberFormat="1" applyFont="1" applyBorder="1" applyAlignment="1">
      <alignment horizontal="right" vertical="center"/>
    </xf>
    <xf numFmtId="168" fontId="21" fillId="0" borderId="53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55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42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44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" quotePrefix="1" applyFont="1" applyAlignment="1">
      <alignment vertical="center" wrapText="1"/>
    </xf>
    <xf numFmtId="166" fontId="21" fillId="0" borderId="0" xfId="5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2" fillId="0" borderId="116" xfId="1" applyNumberFormat="1" applyFont="1" applyBorder="1" applyAlignment="1">
      <alignment horizontal="right" vertical="center"/>
    </xf>
    <xf numFmtId="168" fontId="21" fillId="0" borderId="37" xfId="1" applyNumberFormat="1" applyFont="1" applyFill="1" applyBorder="1" applyAlignment="1" applyProtection="1">
      <alignment horizontal="left" vertical="center" wrapText="1"/>
      <protection locked="0"/>
    </xf>
    <xf numFmtId="168" fontId="21" fillId="0" borderId="39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0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74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42" xfId="1" applyNumberFormat="1" applyFont="1" applyFill="1" applyBorder="1" applyAlignment="1" applyProtection="1">
      <alignment horizontal="left" vertical="center" wrapText="1"/>
      <protection locked="0"/>
    </xf>
    <xf numFmtId="166" fontId="22" fillId="0" borderId="43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44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5" applyNumberFormat="1" applyFont="1" applyBorder="1" applyAlignment="1">
      <alignment vertical="center"/>
    </xf>
    <xf numFmtId="168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5" applyNumberFormat="1" applyFont="1" applyFill="1" applyAlignment="1">
      <alignment vertical="center"/>
    </xf>
    <xf numFmtId="166" fontId="21" fillId="0" borderId="0" xfId="1" applyNumberFormat="1" applyFont="1" applyFill="1" applyAlignment="1">
      <alignment vertical="center"/>
    </xf>
    <xf numFmtId="165" fontId="21" fillId="0" borderId="0" xfId="5" applyNumberFormat="1" applyFont="1" applyAlignment="1">
      <alignment vertical="center"/>
    </xf>
    <xf numFmtId="168" fontId="21" fillId="0" borderId="31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33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0" xfId="1" applyNumberFormat="1" applyFont="1" applyAlignment="1">
      <alignment vertical="center"/>
    </xf>
    <xf numFmtId="166" fontId="19" fillId="0" borderId="0" xfId="5" applyNumberFormat="1" applyFont="1" applyBorder="1" applyAlignment="1">
      <alignment horizontal="right" vertical="center"/>
    </xf>
    <xf numFmtId="166" fontId="22" fillId="0" borderId="43" xfId="1" applyNumberFormat="1" applyFont="1" applyBorder="1" applyAlignment="1">
      <alignment horizontal="right" vertical="center"/>
    </xf>
    <xf numFmtId="166" fontId="22" fillId="0" borderId="44" xfId="1" applyNumberFormat="1" applyFont="1" applyBorder="1" applyAlignment="1">
      <alignment horizontal="right" vertical="center"/>
    </xf>
    <xf numFmtId="0" fontId="21" fillId="0" borderId="25" xfId="1" applyFont="1" applyBorder="1" applyAlignment="1">
      <alignment vertical="center" wrapText="1"/>
    </xf>
    <xf numFmtId="166" fontId="21" fillId="0" borderId="32" xfId="1" applyNumberFormat="1" applyFont="1" applyBorder="1" applyAlignment="1">
      <alignment horizontal="right" vertical="center"/>
    </xf>
    <xf numFmtId="0" fontId="21" fillId="0" borderId="60" xfId="1" applyFont="1" applyBorder="1" applyAlignment="1">
      <alignment vertical="center" wrapText="1"/>
    </xf>
    <xf numFmtId="166" fontId="21" fillId="0" borderId="61" xfId="1" applyNumberFormat="1" applyFont="1" applyBorder="1" applyAlignment="1">
      <alignment horizontal="right" vertical="center"/>
    </xf>
    <xf numFmtId="166" fontId="21" fillId="0" borderId="62" xfId="1" applyNumberFormat="1" applyFont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166" fontId="21" fillId="0" borderId="33" xfId="1" applyNumberFormat="1" applyFont="1" applyBorder="1" applyAlignment="1">
      <alignment horizontal="right" vertical="center"/>
    </xf>
    <xf numFmtId="0" fontId="21" fillId="0" borderId="31" xfId="1" quotePrefix="1" applyFont="1" applyBorder="1" applyAlignment="1">
      <alignment vertical="center" wrapText="1"/>
    </xf>
    <xf numFmtId="166" fontId="22" fillId="0" borderId="0" xfId="1" applyNumberFormat="1" applyFont="1" applyBorder="1" applyAlignment="1">
      <alignment horizontal="right" vertical="center"/>
    </xf>
    <xf numFmtId="0" fontId="21" fillId="0" borderId="53" xfId="1" quotePrefix="1" applyFont="1" applyBorder="1" applyAlignment="1">
      <alignment vertical="center" wrapText="1"/>
    </xf>
    <xf numFmtId="166" fontId="21" fillId="0" borderId="54" xfId="1" applyNumberFormat="1" applyFont="1" applyBorder="1" applyAlignment="1">
      <alignment horizontal="right" vertical="center"/>
    </xf>
    <xf numFmtId="166" fontId="21" fillId="0" borderId="55" xfId="1" applyNumberFormat="1" applyFont="1" applyBorder="1" applyAlignment="1">
      <alignment horizontal="right" vertical="center"/>
    </xf>
    <xf numFmtId="0" fontId="21" fillId="0" borderId="39" xfId="1" quotePrefix="1" applyFont="1" applyBorder="1" applyAlignment="1">
      <alignment vertical="center" wrapText="1"/>
    </xf>
    <xf numFmtId="166" fontId="21" fillId="0" borderId="40" xfId="1" applyNumberFormat="1" applyFont="1" applyBorder="1" applyAlignment="1">
      <alignment horizontal="right" vertical="center"/>
    </xf>
    <xf numFmtId="166" fontId="21" fillId="0" borderId="74" xfId="1" applyNumberFormat="1" applyFont="1" applyBorder="1" applyAlignment="1">
      <alignment horizontal="right" vertical="center"/>
    </xf>
    <xf numFmtId="0" fontId="21" fillId="0" borderId="0" xfId="1" quotePrefix="1" applyFont="1" applyBorder="1" applyAlignment="1">
      <alignment vertical="center" wrapText="1"/>
    </xf>
    <xf numFmtId="0" fontId="21" fillId="0" borderId="34" xfId="1" quotePrefix="1" applyFont="1" applyBorder="1" applyAlignment="1">
      <alignment vertical="center" wrapText="1"/>
    </xf>
    <xf numFmtId="0" fontId="21" fillId="0" borderId="42" xfId="1" quotePrefix="1" applyFont="1" applyBorder="1" applyAlignment="1">
      <alignment vertical="center" wrapText="1"/>
    </xf>
    <xf numFmtId="166" fontId="21" fillId="0" borderId="43" xfId="1" quotePrefix="1" applyNumberFormat="1" applyFont="1" applyBorder="1" applyAlignment="1">
      <alignment horizontal="right" vertical="center" wrapText="1"/>
    </xf>
    <xf numFmtId="166" fontId="21" fillId="0" borderId="44" xfId="1" quotePrefix="1" applyNumberFormat="1" applyFont="1" applyBorder="1" applyAlignment="1">
      <alignment horizontal="right" vertical="center" wrapText="1"/>
    </xf>
    <xf numFmtId="166" fontId="22" fillId="0" borderId="0" xfId="5" applyNumberFormat="1" applyFont="1" applyBorder="1" applyAlignment="1">
      <alignment horizontal="right" vertical="center"/>
    </xf>
    <xf numFmtId="166" fontId="22" fillId="0" borderId="43" xfId="5" applyNumberFormat="1" applyFont="1" applyBorder="1" applyAlignment="1">
      <alignment horizontal="right" vertical="center"/>
    </xf>
    <xf numFmtId="166" fontId="22" fillId="0" borderId="44" xfId="5" applyNumberFormat="1" applyFont="1" applyBorder="1" applyAlignment="1">
      <alignment horizontal="right" vertical="center"/>
    </xf>
    <xf numFmtId="0" fontId="21" fillId="0" borderId="37" xfId="1" quotePrefix="1" applyFont="1" applyBorder="1" applyAlignment="1">
      <alignment vertical="center" wrapText="1"/>
    </xf>
    <xf numFmtId="166" fontId="21" fillId="0" borderId="38" xfId="1" quotePrefix="1" applyNumberFormat="1" applyFont="1" applyBorder="1" applyAlignment="1">
      <alignment horizontal="right" vertical="center" wrapText="1"/>
    </xf>
    <xf numFmtId="166" fontId="21" fillId="0" borderId="59" xfId="1" quotePrefix="1" applyNumberFormat="1" applyFont="1" applyBorder="1" applyAlignment="1">
      <alignment horizontal="right" vertical="center" wrapText="1"/>
    </xf>
    <xf numFmtId="0" fontId="21" fillId="0" borderId="28" xfId="1" quotePrefix="1" applyFont="1" applyBorder="1" applyAlignment="1">
      <alignment vertical="center" wrapText="1"/>
    </xf>
    <xf numFmtId="166" fontId="21" fillId="0" borderId="29" xfId="1" quotePrefix="1" applyNumberFormat="1" applyFont="1" applyBorder="1" applyAlignment="1">
      <alignment horizontal="right" vertical="center" wrapText="1"/>
    </xf>
    <xf numFmtId="166" fontId="21" fillId="0" borderId="30" xfId="1" quotePrefix="1" applyNumberFormat="1" applyFont="1" applyBorder="1" applyAlignment="1">
      <alignment horizontal="right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166" fontId="21" fillId="0" borderId="54" xfId="1" applyNumberFormat="1" applyFont="1" applyFill="1" applyBorder="1" applyAlignment="1">
      <alignment vertical="center"/>
    </xf>
    <xf numFmtId="166" fontId="22" fillId="0" borderId="55" xfId="1" applyNumberFormat="1" applyFont="1" applyBorder="1" applyAlignment="1">
      <alignment vertical="center"/>
    </xf>
    <xf numFmtId="0" fontId="21" fillId="0" borderId="34" xfId="1" quotePrefix="1" applyFont="1" applyBorder="1" applyAlignment="1">
      <alignment horizontal="left" vertical="center" wrapText="1"/>
    </xf>
    <xf numFmtId="166" fontId="21" fillId="0" borderId="43" xfId="1" applyNumberFormat="1" applyFont="1" applyFill="1" applyBorder="1" applyAlignment="1">
      <alignment vertical="center"/>
    </xf>
    <xf numFmtId="0" fontId="21" fillId="0" borderId="34" xfId="1" quotePrefix="1" applyFont="1" applyFill="1" applyBorder="1" applyAlignment="1">
      <alignment horizontal="left" vertical="center" wrapText="1"/>
    </xf>
    <xf numFmtId="0" fontId="35" fillId="0" borderId="0" xfId="1" quotePrefix="1" applyFont="1" applyAlignment="1">
      <alignment vertical="center" wrapText="1"/>
    </xf>
    <xf numFmtId="3" fontId="35" fillId="0" borderId="0" xfId="1" quotePrefix="1" applyNumberFormat="1" applyFont="1" applyAlignment="1">
      <alignment horizontal="right" vertical="center" wrapText="1"/>
    </xf>
    <xf numFmtId="168" fontId="19" fillId="0" borderId="0" xfId="1" applyNumberFormat="1" applyFont="1" applyFill="1" applyBorder="1" applyAlignment="1" applyProtection="1">
      <alignment vertical="center"/>
      <protection locked="0"/>
    </xf>
    <xf numFmtId="3" fontId="15" fillId="0" borderId="0" xfId="1" applyNumberFormat="1" applyFont="1" applyAlignment="1">
      <alignment horizontal="right" vertical="center" wrapText="1"/>
    </xf>
    <xf numFmtId="0" fontId="16" fillId="3" borderId="83" xfId="1" applyFont="1" applyFill="1" applyBorder="1" applyAlignment="1">
      <alignment vertical="center" wrapText="1"/>
    </xf>
    <xf numFmtId="14" fontId="16" fillId="3" borderId="84" xfId="1" applyNumberFormat="1" applyFont="1" applyFill="1" applyBorder="1" applyAlignment="1">
      <alignment horizontal="center" vertical="center" wrapText="1"/>
    </xf>
    <xf numFmtId="14" fontId="16" fillId="3" borderId="118" xfId="1" applyNumberFormat="1" applyFont="1" applyFill="1" applyBorder="1" applyAlignment="1">
      <alignment horizontal="center" vertical="center" wrapText="1"/>
    </xf>
    <xf numFmtId="166" fontId="21" fillId="0" borderId="45" xfId="1" applyNumberFormat="1" applyFont="1" applyBorder="1" applyAlignment="1">
      <alignment vertical="center" wrapText="1"/>
    </xf>
    <xf numFmtId="166" fontId="21" fillId="0" borderId="45" xfId="1" applyNumberFormat="1" applyFont="1" applyBorder="1" applyAlignment="1">
      <alignment horizontal="right" vertical="center"/>
    </xf>
    <xf numFmtId="0" fontId="18" fillId="0" borderId="0" xfId="1" applyFont="1" applyFill="1" applyAlignment="1">
      <alignment vertical="center" wrapText="1"/>
    </xf>
    <xf numFmtId="3" fontId="18" fillId="0" borderId="0" xfId="1" applyNumberFormat="1" applyFont="1" applyFill="1" applyAlignment="1">
      <alignment horizontal="right" vertical="center" wrapText="1"/>
    </xf>
    <xf numFmtId="3" fontId="19" fillId="0" borderId="0" xfId="5" applyNumberFormat="1" applyFont="1" applyFill="1" applyBorder="1" applyAlignment="1">
      <alignment horizontal="right" vertical="center"/>
    </xf>
    <xf numFmtId="3" fontId="19" fillId="0" borderId="0" xfId="5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66" fontId="21" fillId="0" borderId="27" xfId="1" applyNumberFormat="1" applyFont="1" applyFill="1" applyBorder="1" applyAlignment="1">
      <alignment horizontal="right" vertical="center"/>
    </xf>
    <xf numFmtId="166" fontId="21" fillId="0" borderId="36" xfId="1" applyNumberFormat="1" applyFont="1" applyFill="1" applyBorder="1" applyAlignment="1">
      <alignment horizontal="right" vertical="center"/>
    </xf>
    <xf numFmtId="166" fontId="21" fillId="0" borderId="30" xfId="1" applyNumberFormat="1" applyFont="1" applyFill="1" applyBorder="1" applyAlignment="1">
      <alignment horizontal="right" vertical="center"/>
    </xf>
    <xf numFmtId="0" fontId="16" fillId="3" borderId="89" xfId="1" applyFont="1" applyFill="1" applyBorder="1" applyAlignment="1">
      <alignment horizontal="right" vertical="center" wrapText="1"/>
    </xf>
    <xf numFmtId="0" fontId="42" fillId="0" borderId="45" xfId="1" applyFont="1" applyBorder="1" applyAlignment="1">
      <alignment vertical="center" wrapText="1"/>
    </xf>
    <xf numFmtId="0" fontId="21" fillId="0" borderId="37" xfId="1" applyFont="1" applyBorder="1" applyAlignment="1">
      <alignment vertical="center" wrapText="1"/>
    </xf>
    <xf numFmtId="166" fontId="21" fillId="0" borderId="59" xfId="1" applyNumberFormat="1" applyFont="1" applyBorder="1" applyAlignment="1">
      <alignment horizontal="right" vertical="center"/>
    </xf>
    <xf numFmtId="0" fontId="42" fillId="0" borderId="41" xfId="1" applyFont="1" applyBorder="1" applyAlignment="1">
      <alignment vertical="center" wrapText="1"/>
    </xf>
    <xf numFmtId="166" fontId="21" fillId="0" borderId="41" xfId="1" applyNumberFormat="1" applyFont="1" applyBorder="1" applyAlignment="1">
      <alignment horizontal="right" vertical="center"/>
    </xf>
    <xf numFmtId="166" fontId="22" fillId="0" borderId="55" xfId="5" applyNumberFormat="1" applyFont="1" applyBorder="1" applyAlignment="1">
      <alignment horizontal="right" vertical="center"/>
    </xf>
    <xf numFmtId="166" fontId="19" fillId="0" borderId="0" xfId="5" applyNumberFormat="1" applyFont="1"/>
    <xf numFmtId="166" fontId="21" fillId="0" borderId="26" xfId="1" applyNumberFormat="1" applyFont="1" applyFill="1" applyBorder="1" applyAlignment="1">
      <alignment vertical="center" wrapText="1"/>
    </xf>
    <xf numFmtId="166" fontId="21" fillId="0" borderId="27" xfId="1" applyNumberFormat="1" applyFont="1" applyFill="1" applyBorder="1" applyAlignment="1">
      <alignment vertical="center" wrapText="1"/>
    </xf>
    <xf numFmtId="166" fontId="21" fillId="0" borderId="34" xfId="5" applyNumberFormat="1" applyFont="1" applyFill="1" applyBorder="1" applyAlignment="1">
      <alignment horizontal="left" vertical="center" wrapText="1"/>
    </xf>
    <xf numFmtId="166" fontId="21" fillId="0" borderId="35" xfId="1" applyNumberFormat="1" applyFont="1" applyFill="1" applyBorder="1" applyAlignment="1">
      <alignment vertical="center" wrapText="1"/>
    </xf>
    <xf numFmtId="166" fontId="21" fillId="0" borderId="36" xfId="1" applyNumberFormat="1" applyFont="1" applyFill="1" applyBorder="1" applyAlignment="1">
      <alignment vertical="center" wrapText="1"/>
    </xf>
    <xf numFmtId="166" fontId="21" fillId="0" borderId="29" xfId="1" applyNumberFormat="1" applyFont="1" applyFill="1" applyBorder="1" applyAlignment="1">
      <alignment vertical="center" wrapText="1"/>
    </xf>
    <xf numFmtId="166" fontId="21" fillId="0" borderId="30" xfId="1" applyNumberFormat="1" applyFont="1" applyFill="1" applyBorder="1" applyAlignment="1">
      <alignment vertical="center" wrapText="1"/>
    </xf>
    <xf numFmtId="0" fontId="19" fillId="0" borderId="0" xfId="1" applyFont="1" applyFill="1" applyAlignment="1">
      <alignment horizontal="right"/>
    </xf>
    <xf numFmtId="166" fontId="19" fillId="0" borderId="0" xfId="1" applyNumberFormat="1" applyFont="1" applyFill="1" applyAlignment="1"/>
    <xf numFmtId="0" fontId="15" fillId="0" borderId="0" xfId="1" applyFont="1" applyFill="1" applyBorder="1" applyAlignment="1">
      <alignment wrapText="1"/>
    </xf>
    <xf numFmtId="166" fontId="15" fillId="0" borderId="0" xfId="1" applyNumberFormat="1" applyFont="1" applyFill="1" applyAlignment="1"/>
    <xf numFmtId="0" fontId="16" fillId="3" borderId="58" xfId="8" applyFont="1" applyFill="1" applyBorder="1" applyAlignment="1" applyProtection="1">
      <alignment horizontal="center" vertical="top" wrapText="1"/>
    </xf>
    <xf numFmtId="0" fontId="16" fillId="3" borderId="23" xfId="8" applyFont="1" applyFill="1" applyBorder="1" applyAlignment="1" applyProtection="1">
      <alignment horizontal="center" vertical="top" wrapText="1"/>
    </xf>
    <xf numFmtId="169" fontId="26" fillId="3" borderId="23" xfId="1" applyNumberFormat="1" applyFont="1" applyFill="1" applyBorder="1" applyAlignment="1">
      <alignment horizontal="center" vertical="top" wrapText="1"/>
    </xf>
    <xf numFmtId="166" fontId="22" fillId="0" borderId="43" xfId="1" applyNumberFormat="1" applyFont="1" applyFill="1" applyBorder="1" applyAlignment="1">
      <alignment vertical="center"/>
    </xf>
    <xf numFmtId="166" fontId="22" fillId="0" borderId="44" xfId="1" applyNumberFormat="1" applyFont="1" applyFill="1" applyBorder="1" applyAlignment="1">
      <alignment vertical="center"/>
    </xf>
    <xf numFmtId="0" fontId="21" fillId="0" borderId="39" xfId="1" applyFont="1" applyFill="1" applyBorder="1" applyAlignment="1">
      <alignment vertical="center" wrapText="1"/>
    </xf>
    <xf numFmtId="166" fontId="21" fillId="0" borderId="40" xfId="5" applyNumberFormat="1" applyFont="1" applyFill="1" applyBorder="1" applyAlignment="1">
      <alignment horizontal="right" vertical="center"/>
    </xf>
    <xf numFmtId="166" fontId="21" fillId="0" borderId="74" xfId="5" applyNumberFormat="1" applyFont="1" applyFill="1" applyBorder="1" applyAlignment="1">
      <alignment horizontal="right" vertical="center"/>
    </xf>
    <xf numFmtId="0" fontId="16" fillId="3" borderId="63" xfId="8" applyFont="1" applyFill="1" applyBorder="1" applyAlignment="1" applyProtection="1">
      <alignment horizontal="center" vertical="top" wrapText="1"/>
    </xf>
    <xf numFmtId="0" fontId="21" fillId="0" borderId="53" xfId="1" quotePrefix="1" applyFont="1" applyFill="1" applyBorder="1" applyAlignment="1">
      <alignment vertical="center" wrapText="1"/>
    </xf>
    <xf numFmtId="166" fontId="21" fillId="0" borderId="55" xfId="1" applyNumberFormat="1" applyFont="1" applyFill="1" applyBorder="1" applyAlignment="1">
      <alignment vertical="center"/>
    </xf>
    <xf numFmtId="0" fontId="21" fillId="0" borderId="42" xfId="1" quotePrefix="1" applyFont="1" applyFill="1" applyBorder="1" applyAlignment="1">
      <alignment vertical="center" wrapText="1"/>
    </xf>
    <xf numFmtId="166" fontId="21" fillId="0" borderId="44" xfId="1" applyNumberFormat="1" applyFont="1" applyFill="1" applyBorder="1" applyAlignment="1">
      <alignment vertical="center"/>
    </xf>
    <xf numFmtId="166" fontId="21" fillId="0" borderId="38" xfId="1" applyNumberFormat="1" applyFont="1" applyFill="1" applyBorder="1" applyAlignment="1">
      <alignment vertical="center"/>
    </xf>
    <xf numFmtId="166" fontId="21" fillId="0" borderId="59" xfId="1" applyNumberFormat="1" applyFont="1" applyFill="1" applyBorder="1" applyAlignment="1">
      <alignment vertical="center"/>
    </xf>
    <xf numFmtId="0" fontId="22" fillId="0" borderId="41" xfId="1" applyFont="1" applyBorder="1" applyAlignment="1">
      <alignment vertical="center" wrapText="1"/>
    </xf>
    <xf numFmtId="166" fontId="22" fillId="0" borderId="41" xfId="5" applyNumberFormat="1" applyFont="1" applyBorder="1" applyAlignment="1">
      <alignment horizontal="right" vertical="center"/>
    </xf>
    <xf numFmtId="0" fontId="21" fillId="0" borderId="53" xfId="1" applyFont="1" applyFill="1" applyBorder="1" applyAlignment="1">
      <alignment vertical="center" wrapText="1"/>
    </xf>
    <xf numFmtId="166" fontId="21" fillId="0" borderId="54" xfId="1" applyNumberFormat="1" applyFont="1" applyFill="1" applyBorder="1" applyAlignment="1">
      <alignment horizontal="right" vertical="center"/>
    </xf>
    <xf numFmtId="166" fontId="21" fillId="0" borderId="55" xfId="1" applyNumberFormat="1" applyFont="1" applyFill="1" applyBorder="1" applyAlignment="1">
      <alignment horizontal="right" vertical="center"/>
    </xf>
    <xf numFmtId="0" fontId="21" fillId="0" borderId="42" xfId="1" applyFont="1" applyFill="1" applyBorder="1" applyAlignment="1">
      <alignment vertical="center" wrapText="1"/>
    </xf>
    <xf numFmtId="166" fontId="21" fillId="0" borderId="43" xfId="1" applyNumberFormat="1" applyFont="1" applyFill="1" applyBorder="1" applyAlignment="1">
      <alignment horizontal="right" vertical="center"/>
    </xf>
    <xf numFmtId="166" fontId="21" fillId="0" borderId="44" xfId="1" applyNumberFormat="1" applyFont="1" applyFill="1" applyBorder="1" applyAlignment="1">
      <alignment horizontal="right" vertical="center"/>
    </xf>
    <xf numFmtId="166" fontId="21" fillId="0" borderId="36" xfId="1" quotePrefix="1" applyNumberFormat="1" applyFont="1" applyFill="1" applyBorder="1" applyAlignment="1">
      <alignment vertical="center" wrapText="1"/>
    </xf>
    <xf numFmtId="0" fontId="21" fillId="0" borderId="31" xfId="1" quotePrefix="1" applyFont="1" applyFill="1" applyBorder="1" applyAlignment="1">
      <alignment vertical="center" wrapText="1"/>
    </xf>
    <xf numFmtId="166" fontId="21" fillId="0" borderId="32" xfId="1" quotePrefix="1" applyNumberFormat="1" applyFont="1" applyFill="1" applyBorder="1" applyAlignment="1">
      <alignment vertical="center" wrapText="1"/>
    </xf>
    <xf numFmtId="166" fontId="21" fillId="0" borderId="33" xfId="1" quotePrefix="1" applyNumberFormat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166" fontId="21" fillId="0" borderId="33" xfId="1" applyNumberFormat="1" applyFont="1" applyFill="1" applyBorder="1" applyAlignment="1">
      <alignment horizontal="right" vertical="center"/>
    </xf>
    <xf numFmtId="166" fontId="22" fillId="0" borderId="45" xfId="5" applyNumberFormat="1" applyFont="1" applyFill="1" applyBorder="1" applyAlignment="1">
      <alignment horizontal="right" vertical="center"/>
    </xf>
    <xf numFmtId="0" fontId="21" fillId="0" borderId="60" xfId="1" applyFont="1" applyFill="1" applyBorder="1" applyAlignment="1">
      <alignment vertical="center" wrapText="1"/>
    </xf>
    <xf numFmtId="166" fontId="21" fillId="0" borderId="61" xfId="1" applyNumberFormat="1" applyFont="1" applyFill="1" applyBorder="1" applyAlignment="1">
      <alignment horizontal="right" vertical="center"/>
    </xf>
    <xf numFmtId="166" fontId="21" fillId="0" borderId="62" xfId="1" applyNumberFormat="1" applyFont="1" applyFill="1" applyBorder="1" applyAlignment="1">
      <alignment horizontal="right" vertical="center"/>
    </xf>
    <xf numFmtId="166" fontId="21" fillId="0" borderId="35" xfId="1" quotePrefix="1" applyNumberFormat="1" applyFont="1" applyFill="1" applyBorder="1" applyAlignment="1">
      <alignment vertical="center" wrapText="1"/>
    </xf>
    <xf numFmtId="166" fontId="21" fillId="0" borderId="43" xfId="1" quotePrefix="1" applyNumberFormat="1" applyFont="1" applyFill="1" applyBorder="1" applyAlignment="1">
      <alignment vertical="center" wrapText="1"/>
    </xf>
    <xf numFmtId="166" fontId="21" fillId="0" borderId="44" xfId="1" quotePrefix="1" applyNumberFormat="1" applyFont="1" applyFill="1" applyBorder="1" applyAlignment="1">
      <alignment vertical="center" wrapText="1"/>
    </xf>
    <xf numFmtId="166" fontId="21" fillId="0" borderId="32" xfId="1" applyNumberFormat="1" applyFont="1" applyFill="1" applyBorder="1" applyAlignment="1">
      <alignment horizontal="right" vertical="center"/>
    </xf>
    <xf numFmtId="0" fontId="21" fillId="0" borderId="45" xfId="1" quotePrefix="1" applyFont="1" applyFill="1" applyBorder="1" applyAlignment="1">
      <alignment vertical="center" wrapText="1"/>
    </xf>
    <xf numFmtId="166" fontId="21" fillId="0" borderId="45" xfId="1" quotePrefix="1" applyNumberFormat="1" applyFont="1" applyFill="1" applyBorder="1" applyAlignment="1">
      <alignment vertical="center" wrapText="1"/>
    </xf>
    <xf numFmtId="3" fontId="15" fillId="0" borderId="0" xfId="1" applyNumberFormat="1" applyFont="1" applyBorder="1" applyAlignment="1">
      <alignment vertical="center" wrapText="1"/>
    </xf>
    <xf numFmtId="166" fontId="18" fillId="0" borderId="0" xfId="1" applyNumberFormat="1" applyFont="1" applyBorder="1" applyAlignment="1">
      <alignment vertical="center"/>
    </xf>
    <xf numFmtId="3" fontId="18" fillId="0" borderId="0" xfId="1" applyNumberFormat="1" applyFont="1" applyBorder="1" applyAlignment="1">
      <alignment vertical="center"/>
    </xf>
    <xf numFmtId="166" fontId="15" fillId="0" borderId="0" xfId="1" applyNumberFormat="1" applyFont="1" applyBorder="1" applyAlignment="1">
      <alignment vertical="center" wrapText="1"/>
    </xf>
    <xf numFmtId="166" fontId="15" fillId="0" borderId="0" xfId="1" applyNumberFormat="1" applyFont="1" applyBorder="1" applyAlignment="1">
      <alignment vertical="center"/>
    </xf>
    <xf numFmtId="166" fontId="15" fillId="0" borderId="0" xfId="1" quotePrefix="1" applyNumberFormat="1" applyFont="1" applyBorder="1" applyAlignment="1">
      <alignment vertical="center" wrapText="1"/>
    </xf>
    <xf numFmtId="3" fontId="15" fillId="0" borderId="0" xfId="1" quotePrefix="1" applyNumberFormat="1" applyFont="1" applyBorder="1" applyAlignment="1">
      <alignment vertical="center" wrapText="1"/>
    </xf>
    <xf numFmtId="0" fontId="21" fillId="0" borderId="53" xfId="1" applyFont="1" applyBorder="1" applyAlignment="1">
      <alignment vertical="center" wrapText="1"/>
    </xf>
    <xf numFmtId="166" fontId="21" fillId="0" borderId="54" xfId="1" applyNumberFormat="1" applyFont="1" applyBorder="1" applyAlignment="1">
      <alignment vertical="center" wrapText="1"/>
    </xf>
    <xf numFmtId="166" fontId="21" fillId="0" borderId="55" xfId="1" applyNumberFormat="1" applyFont="1" applyBorder="1" applyAlignment="1">
      <alignment vertical="center" wrapText="1"/>
    </xf>
    <xf numFmtId="166" fontId="21" fillId="0" borderId="35" xfId="1" applyNumberFormat="1" applyFont="1" applyBorder="1" applyAlignment="1">
      <alignment vertical="center" wrapText="1"/>
    </xf>
    <xf numFmtId="166" fontId="21" fillId="0" borderId="36" xfId="1" applyNumberFormat="1" applyFont="1" applyBorder="1" applyAlignment="1">
      <alignment vertical="center" wrapText="1"/>
    </xf>
    <xf numFmtId="0" fontId="21" fillId="0" borderId="42" xfId="1" applyFont="1" applyBorder="1" applyAlignment="1">
      <alignment vertical="center" wrapText="1"/>
    </xf>
    <xf numFmtId="166" fontId="21" fillId="0" borderId="43" xfId="1" applyNumberFormat="1" applyFont="1" applyBorder="1" applyAlignment="1">
      <alignment vertical="center" wrapText="1"/>
    </xf>
    <xf numFmtId="166" fontId="21" fillId="0" borderId="44" xfId="1" applyNumberFormat="1" applyFont="1" applyBorder="1" applyAlignment="1">
      <alignment vertical="center" wrapText="1"/>
    </xf>
    <xf numFmtId="166" fontId="21" fillId="0" borderId="32" xfId="1" applyNumberFormat="1" applyFont="1" applyBorder="1" applyAlignment="1">
      <alignment vertical="center" wrapText="1"/>
    </xf>
    <xf numFmtId="166" fontId="21" fillId="0" borderId="33" xfId="1" applyNumberFormat="1" applyFont="1" applyBorder="1" applyAlignment="1">
      <alignment vertical="center" wrapText="1"/>
    </xf>
    <xf numFmtId="166" fontId="21" fillId="0" borderId="38" xfId="1" applyNumberFormat="1" applyFont="1" applyBorder="1" applyAlignment="1">
      <alignment vertical="center" wrapText="1"/>
    </xf>
    <xf numFmtId="166" fontId="21" fillId="0" borderId="59" xfId="1" applyNumberFormat="1" applyFont="1" applyBorder="1" applyAlignment="1">
      <alignment vertical="center" wrapText="1"/>
    </xf>
    <xf numFmtId="3" fontId="21" fillId="0" borderId="33" xfId="1" applyNumberFormat="1" applyFont="1" applyBorder="1" applyAlignment="1">
      <alignment vertical="center" wrapText="1"/>
    </xf>
    <xf numFmtId="0" fontId="21" fillId="0" borderId="39" xfId="1" applyFont="1" applyBorder="1" applyAlignment="1">
      <alignment vertical="center" wrapText="1"/>
    </xf>
    <xf numFmtId="166" fontId="21" fillId="0" borderId="40" xfId="1" applyNumberFormat="1" applyFont="1" applyBorder="1" applyAlignment="1">
      <alignment vertical="center" wrapText="1"/>
    </xf>
    <xf numFmtId="166" fontId="21" fillId="0" borderId="74" xfId="1" applyNumberFormat="1" applyFont="1" applyBorder="1" applyAlignment="1">
      <alignment vertical="center" wrapText="1"/>
    </xf>
    <xf numFmtId="0" fontId="21" fillId="0" borderId="45" xfId="1" quotePrefix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/>
      <protection locked="0"/>
    </xf>
    <xf numFmtId="3" fontId="15" fillId="0" borderId="0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right" vertical="center"/>
      <protection locked="0"/>
    </xf>
    <xf numFmtId="166" fontId="19" fillId="0" borderId="0" xfId="1" applyNumberFormat="1" applyFont="1" applyFill="1" applyBorder="1" applyAlignment="1" applyProtection="1">
      <alignment horizontal="right" vertical="center"/>
      <protection locked="0"/>
    </xf>
    <xf numFmtId="166" fontId="19" fillId="0" borderId="0" xfId="1" applyNumberFormat="1" applyFont="1" applyFill="1" applyBorder="1" applyAlignment="1" applyProtection="1">
      <alignment vertical="center"/>
      <protection locked="0"/>
    </xf>
    <xf numFmtId="0" fontId="16" fillId="3" borderId="89" xfId="1" applyFont="1" applyFill="1" applyBorder="1" applyAlignment="1" applyProtection="1">
      <alignment horizontal="left" vertical="center" wrapText="1"/>
      <protection locked="0"/>
    </xf>
    <xf numFmtId="0" fontId="16" fillId="3" borderId="23" xfId="1" applyFont="1" applyFill="1" applyBorder="1" applyAlignment="1" applyProtection="1">
      <alignment horizontal="center" vertical="center" wrapText="1"/>
      <protection locked="0"/>
    </xf>
    <xf numFmtId="0" fontId="16" fillId="3" borderId="23" xfId="1" applyFont="1" applyFill="1" applyBorder="1" applyAlignment="1" applyProtection="1">
      <alignment horizontal="right" vertical="center" wrapText="1"/>
      <protection locked="0"/>
    </xf>
    <xf numFmtId="0" fontId="16" fillId="3" borderId="63" xfId="1" applyFont="1" applyFill="1" applyBorder="1" applyAlignment="1" applyProtection="1">
      <alignment horizontal="right" vertical="center" wrapText="1"/>
      <protection locked="0"/>
    </xf>
    <xf numFmtId="49" fontId="22" fillId="0" borderId="42" xfId="1" applyNumberFormat="1" applyFont="1" applyFill="1" applyBorder="1" applyAlignment="1">
      <alignment horizontal="left" vertical="center" wrapText="1"/>
    </xf>
    <xf numFmtId="3" fontId="22" fillId="0" borderId="43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43" xfId="1" applyFont="1" applyFill="1" applyBorder="1" applyAlignment="1" applyProtection="1">
      <alignment horizontal="right" vertical="center" wrapText="1"/>
      <protection locked="0"/>
    </xf>
    <xf numFmtId="3" fontId="22" fillId="0" borderId="44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10" fontId="21" fillId="0" borderId="54" xfId="1" applyNumberFormat="1" applyFont="1" applyFill="1" applyBorder="1" applyAlignment="1" applyProtection="1">
      <alignment horizontal="right" vertical="center"/>
      <protection locked="0"/>
    </xf>
    <xf numFmtId="0" fontId="21" fillId="0" borderId="54" xfId="1" applyFont="1" applyFill="1" applyBorder="1" applyAlignment="1" applyProtection="1">
      <alignment horizontal="right" vertical="center" wrapText="1"/>
      <protection locked="0"/>
    </xf>
    <xf numFmtId="14" fontId="21" fillId="0" borderId="54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55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10" fontId="21" fillId="0" borderId="35" xfId="1" applyNumberFormat="1" applyFont="1" applyFill="1" applyBorder="1" applyAlignment="1" applyProtection="1">
      <alignment horizontal="right" vertical="center"/>
      <protection locked="0"/>
    </xf>
    <xf numFmtId="0" fontId="21" fillId="0" borderId="35" xfId="1" applyFont="1" applyFill="1" applyBorder="1" applyAlignment="1" applyProtection="1">
      <alignment horizontal="right" vertical="center" wrapText="1"/>
      <protection locked="0"/>
    </xf>
    <xf numFmtId="14" fontId="21" fillId="0" borderId="35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6" xfId="1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1" applyNumberFormat="1" applyFont="1" applyFill="1" applyBorder="1" applyAlignment="1">
      <alignment horizontal="right" vertical="center"/>
    </xf>
    <xf numFmtId="3" fontId="21" fillId="0" borderId="36" xfId="1" applyNumberFormat="1" applyFont="1" applyFill="1" applyBorder="1" applyAlignment="1" applyProtection="1">
      <alignment vertical="center"/>
      <protection locked="0"/>
    </xf>
    <xf numFmtId="49" fontId="22" fillId="0" borderId="31" xfId="1" applyNumberFormat="1" applyFont="1" applyFill="1" applyBorder="1" applyAlignment="1">
      <alignment horizontal="left" vertical="center" wrapText="1"/>
    </xf>
    <xf numFmtId="3" fontId="22" fillId="0" borderId="32" xfId="1" applyNumberFormat="1" applyFont="1" applyFill="1" applyBorder="1" applyAlignment="1">
      <alignment horizontal="right" vertical="center"/>
    </xf>
    <xf numFmtId="0" fontId="21" fillId="0" borderId="32" xfId="1" applyFont="1" applyFill="1" applyBorder="1" applyAlignment="1">
      <alignment horizontal="right" vertical="center"/>
    </xf>
    <xf numFmtId="0" fontId="21" fillId="0" borderId="32" xfId="1" applyFont="1" applyFill="1" applyBorder="1" applyAlignment="1">
      <alignment horizontal="right" vertical="center" wrapText="1"/>
    </xf>
    <xf numFmtId="0" fontId="21" fillId="0" borderId="32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0" fontId="21" fillId="0" borderId="32" xfId="1" applyFont="1" applyFill="1" applyBorder="1" applyAlignment="1" applyProtection="1">
      <alignment horizontal="right" vertical="center"/>
      <protection locked="0"/>
    </xf>
    <xf numFmtId="3" fontId="22" fillId="0" borderId="33" xfId="1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 applyFill="1" applyAlignment="1">
      <alignment vertical="center" wrapText="1"/>
    </xf>
    <xf numFmtId="0" fontId="22" fillId="0" borderId="42" xfId="1" quotePrefix="1" applyFont="1" applyBorder="1" applyAlignment="1">
      <alignment vertical="center" wrapText="1"/>
    </xf>
    <xf numFmtId="166" fontId="21" fillId="0" borderId="43" xfId="1" applyNumberFormat="1" applyFont="1" applyBorder="1" applyAlignment="1">
      <alignment horizontal="right" vertical="center"/>
    </xf>
    <xf numFmtId="166" fontId="21" fillId="0" borderId="44" xfId="1" applyNumberFormat="1" applyFont="1" applyBorder="1" applyAlignment="1">
      <alignment horizontal="right" vertical="center"/>
    </xf>
    <xf numFmtId="168" fontId="15" fillId="0" borderId="0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19" fillId="0" borderId="0" xfId="1" applyFont="1" applyFill="1" applyAlignment="1" applyProtection="1">
      <alignment horizontal="right" vertical="center"/>
      <protection locked="0"/>
    </xf>
    <xf numFmtId="166" fontId="24" fillId="0" borderId="0" xfId="1" applyNumberFormat="1" applyFont="1" applyFill="1" applyBorder="1" applyAlignment="1" applyProtection="1">
      <alignment vertical="center"/>
      <protection locked="0"/>
    </xf>
    <xf numFmtId="166" fontId="19" fillId="0" borderId="0" xfId="1" applyNumberFormat="1" applyFont="1" applyFill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168" fontId="21" fillId="0" borderId="31" xfId="1" quotePrefix="1" applyNumberFormat="1" applyFont="1" applyFill="1" applyBorder="1" applyAlignment="1" applyProtection="1">
      <alignment horizontal="left" vertical="center" wrapText="1"/>
      <protection locked="0"/>
    </xf>
    <xf numFmtId="3" fontId="21" fillId="0" borderId="32" xfId="1" applyNumberFormat="1" applyFont="1" applyFill="1" applyBorder="1" applyAlignment="1" applyProtection="1">
      <alignment vertical="center"/>
      <protection locked="0"/>
    </xf>
    <xf numFmtId="0" fontId="21" fillId="0" borderId="32" xfId="1" applyFont="1" applyFill="1" applyBorder="1" applyAlignment="1" applyProtection="1">
      <alignment horizontal="center" vertical="center"/>
      <protection locked="0"/>
    </xf>
    <xf numFmtId="166" fontId="21" fillId="0" borderId="33" xfId="1" applyNumberFormat="1" applyFont="1" applyFill="1" applyBorder="1" applyAlignment="1" applyProtection="1">
      <alignment horizontal="right" vertical="center"/>
      <protection locked="0"/>
    </xf>
    <xf numFmtId="168" fontId="21" fillId="0" borderId="0" xfId="1" applyNumberFormat="1" applyFont="1" applyFill="1" applyBorder="1" applyAlignment="1" applyProtection="1">
      <alignment vertical="center" wrapText="1"/>
      <protection locked="0"/>
    </xf>
    <xf numFmtId="166" fontId="22" fillId="0" borderId="45" xfId="1" applyNumberFormat="1" applyFont="1" applyFill="1" applyBorder="1" applyAlignment="1" applyProtection="1">
      <alignment vertical="center"/>
      <protection locked="0"/>
    </xf>
    <xf numFmtId="0" fontId="21" fillId="0" borderId="32" xfId="1" applyFont="1" applyFill="1" applyBorder="1" applyAlignment="1" applyProtection="1">
      <alignment horizontal="left" vertical="center"/>
      <protection locked="0"/>
    </xf>
    <xf numFmtId="14" fontId="16" fillId="3" borderId="121" xfId="1" applyNumberFormat="1" applyFont="1" applyFill="1" applyBorder="1" applyAlignment="1">
      <alignment horizontal="left" vertical="center" wrapText="1"/>
    </xf>
    <xf numFmtId="14" fontId="16" fillId="3" borderId="23" xfId="1" applyNumberFormat="1" applyFont="1" applyFill="1" applyBorder="1" applyAlignment="1">
      <alignment horizontal="center" vertical="center" wrapText="1"/>
    </xf>
    <xf numFmtId="14" fontId="16" fillId="3" borderId="63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vertical="center"/>
    </xf>
    <xf numFmtId="14" fontId="18" fillId="0" borderId="0" xfId="1" applyNumberFormat="1" applyFont="1" applyBorder="1" applyAlignment="1">
      <alignment horizontal="right" vertical="center" wrapText="1"/>
    </xf>
    <xf numFmtId="168" fontId="21" fillId="0" borderId="53" xfId="1" quotePrefix="1" applyNumberFormat="1" applyFont="1" applyFill="1" applyBorder="1" applyAlignment="1" applyProtection="1">
      <alignment vertical="center" wrapText="1"/>
      <protection locked="0"/>
    </xf>
    <xf numFmtId="166" fontId="21" fillId="0" borderId="54" xfId="5" applyNumberFormat="1" applyFont="1" applyBorder="1" applyAlignment="1">
      <alignment horizontal="right" vertical="center"/>
    </xf>
    <xf numFmtId="166" fontId="21" fillId="0" borderId="55" xfId="5" applyNumberFormat="1" applyFont="1" applyBorder="1" applyAlignment="1">
      <alignment horizontal="right" vertical="center"/>
    </xf>
    <xf numFmtId="168" fontId="21" fillId="0" borderId="42" xfId="1" quotePrefix="1" applyNumberFormat="1" applyFont="1" applyFill="1" applyBorder="1" applyAlignment="1" applyProtection="1">
      <alignment vertical="center" wrapText="1"/>
      <protection locked="0"/>
    </xf>
    <xf numFmtId="166" fontId="21" fillId="0" borderId="43" xfId="5" applyNumberFormat="1" applyFont="1" applyBorder="1" applyAlignment="1">
      <alignment horizontal="right" vertical="center"/>
    </xf>
    <xf numFmtId="166" fontId="21" fillId="0" borderId="44" xfId="5" applyNumberFormat="1" applyFont="1" applyBorder="1" applyAlignment="1">
      <alignment horizontal="right" vertical="center"/>
    </xf>
    <xf numFmtId="166" fontId="21" fillId="0" borderId="32" xfId="5" applyNumberFormat="1" applyFont="1" applyBorder="1" applyAlignment="1">
      <alignment vertical="center"/>
    </xf>
    <xf numFmtId="166" fontId="21" fillId="0" borderId="33" xfId="5" applyNumberFormat="1" applyFont="1" applyBorder="1" applyAlignment="1">
      <alignment vertical="center"/>
    </xf>
    <xf numFmtId="0" fontId="21" fillId="0" borderId="45" xfId="1" applyFont="1" applyBorder="1" applyAlignment="1">
      <alignment vertical="center" wrapText="1"/>
    </xf>
    <xf numFmtId="3" fontId="21" fillId="0" borderId="45" xfId="1" applyNumberFormat="1" applyFont="1" applyBorder="1" applyAlignment="1">
      <alignment vertical="center" wrapText="1"/>
    </xf>
    <xf numFmtId="166" fontId="22" fillId="0" borderId="41" xfId="1" applyNumberFormat="1" applyFont="1" applyBorder="1" applyAlignment="1">
      <alignment vertical="center"/>
    </xf>
    <xf numFmtId="166" fontId="21" fillId="0" borderId="61" xfId="1" applyNumberFormat="1" applyFont="1" applyBorder="1" applyAlignment="1">
      <alignment vertical="center" wrapText="1"/>
    </xf>
    <xf numFmtId="166" fontId="21" fillId="0" borderId="62" xfId="1" applyNumberFormat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166" fontId="19" fillId="0" borderId="0" xfId="5" applyNumberFormat="1" applyFont="1" applyFill="1" applyAlignment="1">
      <alignment vertical="center"/>
    </xf>
    <xf numFmtId="166" fontId="21" fillId="0" borderId="26" xfId="1" applyNumberFormat="1" applyFont="1" applyBorder="1" applyAlignment="1">
      <alignment vertical="center" wrapText="1"/>
    </xf>
    <xf numFmtId="166" fontId="21" fillId="0" borderId="27" xfId="1" applyNumberFormat="1" applyFont="1" applyBorder="1" applyAlignment="1">
      <alignment vertical="center" wrapText="1"/>
    </xf>
    <xf numFmtId="166" fontId="23" fillId="0" borderId="35" xfId="5" applyNumberFormat="1" applyFont="1" applyBorder="1" applyAlignment="1">
      <alignment horizontal="right" vertical="center"/>
    </xf>
    <xf numFmtId="166" fontId="23" fillId="0" borderId="36" xfId="5" applyNumberFormat="1" applyFont="1" applyBorder="1" applyAlignment="1">
      <alignment horizontal="right" vertical="center"/>
    </xf>
    <xf numFmtId="168" fontId="23" fillId="0" borderId="25" xfId="1" applyNumberFormat="1" applyFont="1" applyFill="1" applyBorder="1" applyAlignment="1" applyProtection="1">
      <alignment vertical="center" wrapText="1"/>
      <protection locked="0"/>
    </xf>
    <xf numFmtId="166" fontId="23" fillId="0" borderId="26" xfId="5" applyNumberFormat="1" applyFont="1" applyBorder="1" applyAlignment="1">
      <alignment horizontal="right" vertical="center"/>
    </xf>
    <xf numFmtId="166" fontId="23" fillId="0" borderId="27" xfId="5" applyNumberFormat="1" applyFont="1" applyBorder="1" applyAlignment="1">
      <alignment horizontal="right" vertical="center"/>
    </xf>
    <xf numFmtId="168" fontId="23" fillId="0" borderId="39" xfId="1" applyNumberFormat="1" applyFont="1" applyFill="1" applyBorder="1" applyAlignment="1" applyProtection="1">
      <alignment vertical="center" wrapText="1"/>
      <protection locked="0"/>
    </xf>
    <xf numFmtId="166" fontId="23" fillId="0" borderId="40" xfId="5" applyNumberFormat="1" applyFont="1" applyBorder="1" applyAlignment="1">
      <alignment horizontal="right" vertical="center"/>
    </xf>
    <xf numFmtId="166" fontId="23" fillId="0" borderId="74" xfId="5" applyNumberFormat="1" applyFont="1" applyBorder="1" applyAlignment="1">
      <alignment horizontal="right" vertical="center"/>
    </xf>
    <xf numFmtId="166" fontId="21" fillId="0" borderId="38" xfId="1" applyNumberFormat="1" applyFont="1" applyFill="1" applyBorder="1" applyAlignment="1">
      <alignment horizontal="right" vertical="center"/>
    </xf>
    <xf numFmtId="166" fontId="22" fillId="0" borderId="45" xfId="1" applyNumberFormat="1" applyFont="1" applyFill="1" applyBorder="1" applyAlignment="1">
      <alignment horizontal="right" vertical="center"/>
    </xf>
    <xf numFmtId="166" fontId="21" fillId="0" borderId="40" xfId="1" applyNumberFormat="1" applyFont="1" applyFill="1" applyBorder="1" applyAlignment="1">
      <alignment horizontal="right" vertical="center"/>
    </xf>
    <xf numFmtId="0" fontId="22" fillId="0" borderId="41" xfId="1" applyFont="1" applyFill="1" applyBorder="1" applyAlignment="1">
      <alignment vertical="center" wrapText="1"/>
    </xf>
    <xf numFmtId="0" fontId="15" fillId="0" borderId="0" xfId="1" quotePrefix="1" applyFont="1" applyBorder="1" applyAlignment="1">
      <alignment vertical="center" wrapText="1"/>
    </xf>
    <xf numFmtId="0" fontId="18" fillId="0" borderId="0" xfId="1" quotePrefix="1" applyFont="1" applyBorder="1" applyAlignment="1">
      <alignment vertical="center" wrapText="1"/>
    </xf>
    <xf numFmtId="166" fontId="19" fillId="0" borderId="0" xfId="1" applyNumberFormat="1" applyFont="1" applyBorder="1" applyAlignment="1">
      <alignment vertical="center" wrapText="1"/>
    </xf>
    <xf numFmtId="166" fontId="34" fillId="0" borderId="0" xfId="1" applyNumberFormat="1" applyFont="1" applyFill="1" applyBorder="1" applyAlignment="1">
      <alignment vertical="center" wrapText="1"/>
    </xf>
    <xf numFmtId="166" fontId="34" fillId="0" borderId="0" xfId="1" applyNumberFormat="1" applyFont="1" applyBorder="1" applyAlignment="1">
      <alignment vertical="center" wrapText="1"/>
    </xf>
    <xf numFmtId="166" fontId="18" fillId="0" borderId="0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24" fillId="0" borderId="0" xfId="1" applyNumberFormat="1" applyFont="1" applyBorder="1" applyAlignment="1">
      <alignment vertical="center" wrapText="1"/>
    </xf>
    <xf numFmtId="3" fontId="19" fillId="0" borderId="0" xfId="5" applyNumberFormat="1" applyFont="1" applyAlignment="1">
      <alignment horizontal="right" vertical="center" wrapText="1"/>
    </xf>
    <xf numFmtId="0" fontId="16" fillId="3" borderId="23" xfId="1" applyFont="1" applyFill="1" applyBorder="1" applyAlignment="1">
      <alignment horizontal="center" vertical="top" wrapText="1"/>
    </xf>
    <xf numFmtId="0" fontId="16" fillId="3" borderId="63" xfId="1" applyFont="1" applyFill="1" applyBorder="1" applyAlignment="1">
      <alignment horizontal="center" vertical="top" wrapText="1"/>
    </xf>
    <xf numFmtId="166" fontId="21" fillId="0" borderId="33" xfId="5" applyNumberFormat="1" applyFont="1" applyFill="1" applyBorder="1" applyAlignment="1">
      <alignment vertical="center"/>
    </xf>
    <xf numFmtId="14" fontId="16" fillId="3" borderId="10" xfId="1" applyNumberFormat="1" applyFont="1" applyFill="1" applyBorder="1" applyAlignment="1">
      <alignment horizontal="right" vertical="center" wrapText="1"/>
    </xf>
    <xf numFmtId="166" fontId="22" fillId="0" borderId="42" xfId="5" applyNumberFormat="1" applyFont="1" applyBorder="1" applyAlignment="1">
      <alignment horizontal="left" vertical="center"/>
    </xf>
    <xf numFmtId="171" fontId="22" fillId="0" borderId="43" xfId="5" applyNumberFormat="1" applyFont="1" applyBorder="1" applyAlignment="1">
      <alignment horizontal="right" vertical="center"/>
    </xf>
    <xf numFmtId="171" fontId="22" fillId="0" borderId="43" xfId="1" applyNumberFormat="1" applyFont="1" applyBorder="1" applyAlignment="1">
      <alignment vertical="center" wrapText="1"/>
    </xf>
    <xf numFmtId="171" fontId="22" fillId="0" borderId="44" xfId="1" applyNumberFormat="1" applyFont="1" applyBorder="1" applyAlignment="1">
      <alignment vertical="center" wrapText="1"/>
    </xf>
    <xf numFmtId="166" fontId="22" fillId="0" borderId="31" xfId="5" applyNumberFormat="1" applyFont="1" applyBorder="1" applyAlignment="1">
      <alignment horizontal="left" vertical="center"/>
    </xf>
    <xf numFmtId="171" fontId="22" fillId="0" borderId="32" xfId="5" applyNumberFormat="1" applyFont="1" applyBorder="1" applyAlignment="1">
      <alignment horizontal="right" vertical="center"/>
    </xf>
    <xf numFmtId="171" fontId="22" fillId="0" borderId="32" xfId="1" applyNumberFormat="1" applyFont="1" applyBorder="1" applyAlignment="1">
      <alignment vertical="center" wrapText="1"/>
    </xf>
    <xf numFmtId="171" fontId="22" fillId="0" borderId="33" xfId="1" applyNumberFormat="1" applyFont="1" applyBorder="1" applyAlignment="1">
      <alignment vertical="center" wrapText="1"/>
    </xf>
    <xf numFmtId="166" fontId="21" fillId="0" borderId="31" xfId="1" applyNumberFormat="1" applyFont="1" applyBorder="1" applyAlignment="1">
      <alignment vertical="center" wrapText="1"/>
    </xf>
    <xf numFmtId="171" fontId="21" fillId="0" borderId="32" xfId="1" applyNumberFormat="1" applyFont="1" applyBorder="1" applyAlignment="1">
      <alignment vertical="center" wrapText="1"/>
    </xf>
    <xf numFmtId="171" fontId="21" fillId="0" borderId="33" xfId="1" applyNumberFormat="1" applyFont="1" applyBorder="1" applyAlignment="1">
      <alignment vertical="center" wrapText="1"/>
    </xf>
    <xf numFmtId="0" fontId="21" fillId="0" borderId="116" xfId="1" applyFont="1" applyBorder="1" applyAlignment="1">
      <alignment vertical="center" wrapText="1"/>
    </xf>
    <xf numFmtId="166" fontId="21" fillId="0" borderId="53" xfId="1" applyNumberFormat="1" applyFont="1" applyBorder="1" applyAlignment="1">
      <alignment vertical="center" wrapText="1"/>
    </xf>
    <xf numFmtId="171" fontId="21" fillId="0" borderId="54" xfId="1" applyNumberFormat="1" applyFont="1" applyBorder="1" applyAlignment="1">
      <alignment vertical="center" wrapText="1"/>
    </xf>
    <xf numFmtId="171" fontId="21" fillId="0" borderId="55" xfId="1" applyNumberFormat="1" applyFont="1" applyBorder="1" applyAlignment="1">
      <alignment vertical="center" wrapText="1"/>
    </xf>
    <xf numFmtId="171" fontId="21" fillId="0" borderId="35" xfId="1" applyNumberFormat="1" applyFont="1" applyBorder="1" applyAlignment="1">
      <alignment vertical="center" wrapText="1"/>
    </xf>
    <xf numFmtId="171" fontId="21" fillId="0" borderId="36" xfId="1" applyNumberFormat="1" applyFont="1" applyBorder="1" applyAlignment="1">
      <alignment vertical="center" wrapText="1"/>
    </xf>
    <xf numFmtId="0" fontId="21" fillId="0" borderId="41" xfId="1" applyFont="1" applyBorder="1" applyAlignment="1">
      <alignment vertical="center" wrapText="1"/>
    </xf>
    <xf numFmtId="166" fontId="21" fillId="0" borderId="42" xfId="1" applyNumberFormat="1" applyFont="1" applyBorder="1" applyAlignment="1">
      <alignment vertical="center" wrapText="1"/>
    </xf>
    <xf numFmtId="171" fontId="21" fillId="0" borderId="43" xfId="1" applyNumberFormat="1" applyFont="1" applyBorder="1" applyAlignment="1">
      <alignment vertical="center" wrapText="1"/>
    </xf>
    <xf numFmtId="171" fontId="21" fillId="0" borderId="44" xfId="1" applyNumberFormat="1" applyFont="1" applyBorder="1" applyAlignment="1">
      <alignment vertical="center" wrapText="1"/>
    </xf>
    <xf numFmtId="0" fontId="21" fillId="0" borderId="116" xfId="1" applyFont="1" applyBorder="1" applyAlignment="1">
      <alignment horizontal="center" vertical="center"/>
    </xf>
    <xf numFmtId="171" fontId="21" fillId="0" borderId="54" xfId="1" quotePrefix="1" applyNumberFormat="1" applyFont="1" applyBorder="1" applyAlignment="1">
      <alignment vertical="center" wrapText="1"/>
    </xf>
    <xf numFmtId="171" fontId="21" fillId="0" borderId="55" xfId="1" quotePrefix="1" applyNumberFormat="1" applyFont="1" applyBorder="1" applyAlignment="1">
      <alignment vertical="center" wrapText="1"/>
    </xf>
    <xf numFmtId="0" fontId="21" fillId="0" borderId="52" xfId="1" applyFont="1" applyBorder="1" applyAlignment="1">
      <alignment horizontal="center" vertical="center"/>
    </xf>
    <xf numFmtId="171" fontId="21" fillId="0" borderId="35" xfId="1" quotePrefix="1" applyNumberFormat="1" applyFont="1" applyBorder="1" applyAlignment="1">
      <alignment vertical="center" wrapText="1"/>
    </xf>
    <xf numFmtId="171" fontId="21" fillId="0" borderId="36" xfId="1" quotePrefix="1" applyNumberFormat="1" applyFont="1" applyBorder="1" applyAlignment="1">
      <alignment vertical="center" wrapText="1"/>
    </xf>
    <xf numFmtId="0" fontId="21" fillId="0" borderId="41" xfId="1" applyFont="1" applyBorder="1" applyAlignment="1">
      <alignment horizontal="center" vertical="center"/>
    </xf>
    <xf numFmtId="171" fontId="21" fillId="0" borderId="43" xfId="1" quotePrefix="1" applyNumberFormat="1" applyFont="1" applyBorder="1" applyAlignment="1">
      <alignment vertical="center" wrapText="1"/>
    </xf>
    <xf numFmtId="171" fontId="21" fillId="0" borderId="44" xfId="1" quotePrefix="1" applyNumberFormat="1" applyFont="1" applyBorder="1" applyAlignment="1">
      <alignment vertical="center" wrapText="1"/>
    </xf>
    <xf numFmtId="171" fontId="21" fillId="0" borderId="54" xfId="1" quotePrefix="1" applyNumberFormat="1" applyFont="1" applyFill="1" applyBorder="1" applyAlignment="1">
      <alignment vertical="center" wrapText="1"/>
    </xf>
    <xf numFmtId="171" fontId="21" fillId="0" borderId="55" xfId="1" quotePrefix="1" applyNumberFormat="1" applyFont="1" applyFill="1" applyBorder="1" applyAlignment="1">
      <alignment vertical="center" wrapText="1"/>
    </xf>
    <xf numFmtId="171" fontId="21" fillId="0" borderId="35" xfId="1" quotePrefix="1" applyNumberFormat="1" applyFont="1" applyFill="1" applyBorder="1" applyAlignment="1">
      <alignment vertical="center" wrapText="1"/>
    </xf>
    <xf numFmtId="171" fontId="21" fillId="0" borderId="36" xfId="1" quotePrefix="1" applyNumberFormat="1" applyFont="1" applyFill="1" applyBorder="1" applyAlignment="1">
      <alignment vertical="center" wrapText="1"/>
    </xf>
    <xf numFmtId="171" fontId="21" fillId="0" borderId="43" xfId="1" quotePrefix="1" applyNumberFormat="1" applyFont="1" applyFill="1" applyBorder="1" applyAlignment="1">
      <alignment vertical="center" wrapText="1"/>
    </xf>
    <xf numFmtId="171" fontId="21" fillId="0" borderId="44" xfId="1" quotePrefix="1" applyNumberFormat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/>
    </xf>
    <xf numFmtId="0" fontId="22" fillId="0" borderId="31" xfId="9" applyFont="1" applyFill="1" applyBorder="1" applyAlignment="1">
      <alignment vertical="center"/>
    </xf>
    <xf numFmtId="0" fontId="8" fillId="0" borderId="0" xfId="1" applyFont="1" applyAlignment="1">
      <alignment vertical="center" wrapText="1"/>
    </xf>
    <xf numFmtId="16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right" vertical="center" wrapText="1"/>
    </xf>
    <xf numFmtId="166" fontId="9" fillId="0" borderId="0" xfId="1" applyNumberFormat="1" applyFont="1" applyAlignment="1">
      <alignment vertical="center" wrapText="1"/>
    </xf>
    <xf numFmtId="166" fontId="21" fillId="0" borderId="60" xfId="5" applyNumberFormat="1" applyFont="1" applyFill="1" applyBorder="1" applyAlignment="1">
      <alignment vertical="center"/>
    </xf>
    <xf numFmtId="166" fontId="21" fillId="0" borderId="34" xfId="5" applyNumberFormat="1" applyFont="1" applyFill="1" applyBorder="1" applyAlignment="1">
      <alignment vertical="center"/>
    </xf>
    <xf numFmtId="166" fontId="6" fillId="0" borderId="0" xfId="5" applyNumberFormat="1" applyFont="1" applyAlignment="1">
      <alignment horizontal="right" vertical="center"/>
    </xf>
    <xf numFmtId="165" fontId="6" fillId="0" borderId="0" xfId="5" applyNumberFormat="1" applyFont="1" applyAlignment="1">
      <alignment vertical="center"/>
    </xf>
    <xf numFmtId="165" fontId="6" fillId="0" borderId="0" xfId="5" applyNumberFormat="1" applyFont="1" applyBorder="1" applyAlignment="1">
      <alignment vertical="center"/>
    </xf>
    <xf numFmtId="0" fontId="6" fillId="0" borderId="0" xfId="1" applyFont="1" applyAlignment="1">
      <alignment horizontal="right" vertical="center" wrapText="1"/>
    </xf>
    <xf numFmtId="0" fontId="11" fillId="3" borderId="0" xfId="1" applyFont="1" applyFill="1" applyAlignment="1">
      <alignment horizontal="left" vertical="center" wrapText="1"/>
    </xf>
    <xf numFmtId="0" fontId="21" fillId="0" borderId="25" xfId="1" quotePrefix="1" applyFont="1" applyBorder="1" applyAlignment="1">
      <alignment vertical="center" wrapText="1"/>
    </xf>
    <xf numFmtId="0" fontId="22" fillId="0" borderId="116" xfId="1" applyFont="1" applyBorder="1" applyAlignment="1">
      <alignment vertical="center" wrapText="1"/>
    </xf>
    <xf numFmtId="166" fontId="22" fillId="0" borderId="116" xfId="5" applyNumberFormat="1" applyFont="1" applyBorder="1" applyAlignment="1">
      <alignment vertical="center" wrapText="1"/>
    </xf>
    <xf numFmtId="166" fontId="22" fillId="0" borderId="116" xfId="5" applyNumberFormat="1" applyFont="1" applyFill="1" applyBorder="1" applyAlignment="1">
      <alignment vertical="center" wrapText="1"/>
    </xf>
    <xf numFmtId="0" fontId="16" fillId="3" borderId="89" xfId="1" applyFont="1" applyFill="1" applyBorder="1" applyAlignment="1">
      <alignment horizontal="left" vertical="center" wrapText="1"/>
    </xf>
    <xf numFmtId="170" fontId="23" fillId="1" borderId="54" xfId="1" applyNumberFormat="1" applyFont="1" applyFill="1" applyBorder="1" applyAlignment="1">
      <alignment horizontal="right" vertical="center"/>
    </xf>
    <xf numFmtId="170" fontId="23" fillId="1" borderId="61" xfId="1" applyNumberFormat="1" applyFont="1" applyFill="1" applyBorder="1" applyAlignment="1">
      <alignment horizontal="right" vertical="center"/>
    </xf>
    <xf numFmtId="170" fontId="23" fillId="1" borderId="43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166" fontId="22" fillId="0" borderId="54" xfId="1" applyNumberFormat="1" applyFont="1" applyBorder="1" applyAlignment="1">
      <alignment vertical="center"/>
    </xf>
    <xf numFmtId="168" fontId="22" fillId="0" borderId="42" xfId="1" applyNumberFormat="1" applyFont="1" applyFill="1" applyBorder="1" applyAlignment="1" applyProtection="1">
      <alignment vertical="center" wrapText="1"/>
      <protection locked="0"/>
    </xf>
    <xf numFmtId="166" fontId="21" fillId="0" borderId="68" xfId="5" applyNumberFormat="1" applyFont="1" applyBorder="1" applyAlignment="1">
      <alignment horizontal="right" vertical="center"/>
    </xf>
    <xf numFmtId="166" fontId="22" fillId="0" borderId="32" xfId="1" applyNumberFormat="1" applyFont="1" applyBorder="1" applyAlignment="1">
      <alignment vertical="center" wrapText="1"/>
    </xf>
    <xf numFmtId="166" fontId="22" fillId="0" borderId="33" xfId="1" applyNumberFormat="1" applyFont="1" applyBorder="1" applyAlignment="1">
      <alignment vertical="center" wrapText="1"/>
    </xf>
    <xf numFmtId="166" fontId="21" fillId="0" borderId="54" xfId="5" applyNumberFormat="1" applyFont="1" applyBorder="1" applyAlignment="1">
      <alignment vertical="center"/>
    </xf>
    <xf numFmtId="166" fontId="21" fillId="0" borderId="55" xfId="5" applyNumberFormat="1" applyFont="1" applyBorder="1" applyAlignment="1">
      <alignment vertical="center"/>
    </xf>
    <xf numFmtId="166" fontId="21" fillId="0" borderId="43" xfId="5" applyNumberFormat="1" applyFont="1" applyBorder="1" applyAlignment="1">
      <alignment vertical="center"/>
    </xf>
    <xf numFmtId="166" fontId="21" fillId="0" borderId="44" xfId="5" applyNumberFormat="1" applyFont="1" applyBorder="1" applyAlignment="1">
      <alignment vertical="center"/>
    </xf>
    <xf numFmtId="166" fontId="21" fillId="0" borderId="0" xfId="1" applyNumberFormat="1" applyFont="1" applyBorder="1" applyAlignment="1">
      <alignment vertical="center"/>
    </xf>
    <xf numFmtId="166" fontId="21" fillId="0" borderId="0" xfId="1" applyNumberFormat="1" applyFont="1" applyFill="1" applyBorder="1" applyAlignment="1">
      <alignment vertical="center"/>
    </xf>
    <xf numFmtId="166" fontId="21" fillId="0" borderId="32" xfId="5" applyNumberFormat="1" applyFont="1" applyFill="1" applyBorder="1" applyAlignment="1">
      <alignment vertical="center"/>
    </xf>
    <xf numFmtId="166" fontId="15" fillId="0" borderId="35" xfId="1" applyNumberFormat="1" applyFont="1" applyFill="1" applyBorder="1" applyAlignment="1">
      <alignment horizontal="center" vertical="center"/>
    </xf>
    <xf numFmtId="0" fontId="21" fillId="0" borderId="114" xfId="1" quotePrefix="1" applyFont="1" applyFill="1" applyBorder="1" applyAlignment="1">
      <alignment vertical="center"/>
    </xf>
    <xf numFmtId="0" fontId="21" fillId="0" borderId="82" xfId="1" quotePrefix="1" applyFont="1" applyFill="1" applyBorder="1" applyAlignment="1">
      <alignment vertical="center"/>
    </xf>
    <xf numFmtId="166" fontId="21" fillId="0" borderId="46" xfId="1" applyNumberFormat="1" applyFont="1" applyBorder="1" applyAlignment="1">
      <alignment vertical="center"/>
    </xf>
    <xf numFmtId="166" fontId="21" fillId="0" borderId="49" xfId="1" applyNumberFormat="1" applyFont="1" applyBorder="1" applyAlignment="1">
      <alignment vertical="center"/>
    </xf>
    <xf numFmtId="166" fontId="21" fillId="0" borderId="38" xfId="1" applyNumberFormat="1" applyFont="1" applyBorder="1" applyAlignment="1">
      <alignment horizontal="center" vertical="center"/>
    </xf>
    <xf numFmtId="166" fontId="21" fillId="0" borderId="40" xfId="1" applyNumberFormat="1" applyFont="1" applyBorder="1" applyAlignment="1">
      <alignment horizontal="center" vertical="center"/>
    </xf>
    <xf numFmtId="0" fontId="46" fillId="0" borderId="42" xfId="1" applyFont="1" applyFill="1" applyBorder="1" applyAlignment="1">
      <alignment vertical="center"/>
    </xf>
    <xf numFmtId="0" fontId="46" fillId="0" borderId="43" xfId="1" applyFont="1" applyFill="1" applyBorder="1" applyAlignment="1">
      <alignment vertical="center"/>
    </xf>
    <xf numFmtId="166" fontId="46" fillId="0" borderId="43" xfId="1" applyNumberFormat="1" applyFont="1" applyFill="1" applyBorder="1" applyAlignment="1">
      <alignment vertical="center" wrapText="1"/>
    </xf>
    <xf numFmtId="166" fontId="46" fillId="0" borderId="64" xfId="1" applyNumberFormat="1" applyFont="1" applyFill="1" applyBorder="1" applyAlignment="1">
      <alignment vertical="center" wrapText="1"/>
    </xf>
    <xf numFmtId="166" fontId="46" fillId="0" borderId="42" xfId="1" applyNumberFormat="1" applyFont="1" applyFill="1" applyBorder="1" applyAlignment="1">
      <alignment vertical="center" wrapText="1"/>
    </xf>
    <xf numFmtId="166" fontId="46" fillId="0" borderId="44" xfId="1" applyNumberFormat="1" applyFont="1" applyFill="1" applyBorder="1" applyAlignment="1">
      <alignment vertical="center"/>
    </xf>
    <xf numFmtId="0" fontId="45" fillId="0" borderId="53" xfId="1" applyFont="1" applyFill="1" applyBorder="1" applyAlignment="1">
      <alignment vertical="center" wrapText="1"/>
    </xf>
    <xf numFmtId="0" fontId="45" fillId="0" borderId="54" xfId="1" applyFont="1" applyFill="1" applyBorder="1" applyAlignment="1">
      <alignment vertical="center" wrapText="1"/>
    </xf>
    <xf numFmtId="166" fontId="45" fillId="0" borderId="26" xfId="1" applyNumberFormat="1" applyFont="1" applyFill="1" applyBorder="1" applyAlignment="1">
      <alignment vertical="center" wrapText="1"/>
    </xf>
    <xf numFmtId="166" fontId="45" fillId="0" borderId="46" xfId="1" applyNumberFormat="1" applyFont="1" applyFill="1" applyBorder="1" applyAlignment="1">
      <alignment vertical="center" wrapText="1"/>
    </xf>
    <xf numFmtId="166" fontId="45" fillId="0" borderId="76" xfId="1" applyNumberFormat="1" applyFont="1" applyFill="1" applyBorder="1" applyAlignment="1">
      <alignment vertical="center" wrapText="1"/>
    </xf>
    <xf numFmtId="166" fontId="45" fillId="0" borderId="70" xfId="1" applyNumberFormat="1" applyFont="1" applyFill="1" applyBorder="1" applyAlignment="1">
      <alignment vertical="center" wrapText="1"/>
    </xf>
    <xf numFmtId="166" fontId="45" fillId="0" borderId="54" xfId="1" applyNumberFormat="1" applyFont="1" applyFill="1" applyBorder="1" applyAlignment="1">
      <alignment vertical="center" wrapText="1"/>
    </xf>
    <xf numFmtId="166" fontId="45" fillId="0" borderId="55" xfId="1" applyNumberFormat="1" applyFont="1" applyFill="1" applyBorder="1" applyAlignment="1">
      <alignment vertical="center"/>
    </xf>
    <xf numFmtId="0" fontId="45" fillId="0" borderId="34" xfId="1" applyFont="1" applyFill="1" applyBorder="1" applyAlignment="1">
      <alignment vertical="center"/>
    </xf>
    <xf numFmtId="0" fontId="45" fillId="0" borderId="35" xfId="1" applyFont="1" applyFill="1" applyBorder="1" applyAlignment="1">
      <alignment vertical="center"/>
    </xf>
    <xf numFmtId="166" fontId="45" fillId="0" borderId="35" xfId="1" applyNumberFormat="1" applyFont="1" applyFill="1" applyBorder="1" applyAlignment="1">
      <alignment vertical="center" wrapText="1"/>
    </xf>
    <xf numFmtId="166" fontId="45" fillId="0" borderId="77" xfId="1" applyNumberFormat="1" applyFont="1" applyFill="1" applyBorder="1" applyAlignment="1">
      <alignment vertical="center" wrapText="1"/>
    </xf>
    <xf numFmtId="166" fontId="45" fillId="0" borderId="65" xfId="1" applyNumberFormat="1" applyFont="1" applyFill="1" applyBorder="1" applyAlignment="1">
      <alignment vertical="center" wrapText="1"/>
    </xf>
    <xf numFmtId="166" fontId="45" fillId="0" borderId="36" xfId="1" applyNumberFormat="1" applyFont="1" applyFill="1" applyBorder="1" applyAlignment="1">
      <alignment vertical="center"/>
    </xf>
    <xf numFmtId="0" fontId="45" fillId="0" borderId="42" xfId="1" applyFont="1" applyFill="1" applyBorder="1" applyAlignment="1">
      <alignment vertical="center"/>
    </xf>
    <xf numFmtId="0" fontId="45" fillId="0" borderId="43" xfId="1" applyFont="1" applyFill="1" applyBorder="1" applyAlignment="1">
      <alignment vertical="center"/>
    </xf>
    <xf numFmtId="166" fontId="45" fillId="0" borderId="29" xfId="1" applyNumberFormat="1" applyFont="1" applyFill="1" applyBorder="1" applyAlignment="1">
      <alignment vertical="center" wrapText="1"/>
    </xf>
    <xf numFmtId="166" fontId="45" fillId="0" borderId="49" xfId="1" applyNumberFormat="1" applyFont="1" applyFill="1" applyBorder="1" applyAlignment="1">
      <alignment vertical="center" wrapText="1"/>
    </xf>
    <xf numFmtId="166" fontId="45" fillId="0" borderId="79" xfId="1" applyNumberFormat="1" applyFont="1" applyFill="1" applyBorder="1" applyAlignment="1">
      <alignment vertical="center" wrapText="1"/>
    </xf>
    <xf numFmtId="166" fontId="45" fillId="0" borderId="73" xfId="1" applyNumberFormat="1" applyFont="1" applyFill="1" applyBorder="1" applyAlignment="1">
      <alignment vertical="center" wrapText="1"/>
    </xf>
    <xf numFmtId="166" fontId="45" fillId="0" borderId="43" xfId="1" applyNumberFormat="1" applyFont="1" applyFill="1" applyBorder="1" applyAlignment="1">
      <alignment vertical="center" wrapText="1"/>
    </xf>
    <xf numFmtId="166" fontId="45" fillId="0" borderId="44" xfId="1" applyNumberFormat="1" applyFont="1" applyFill="1" applyBorder="1" applyAlignment="1">
      <alignment vertical="center"/>
    </xf>
    <xf numFmtId="0" fontId="46" fillId="0" borderId="31" xfId="1" applyFont="1" applyFill="1" applyBorder="1" applyAlignment="1">
      <alignment vertical="center"/>
    </xf>
    <xf numFmtId="0" fontId="46" fillId="0" borderId="32" xfId="1" applyFont="1" applyFill="1" applyBorder="1" applyAlignment="1">
      <alignment vertical="center"/>
    </xf>
    <xf numFmtId="166" fontId="46" fillId="0" borderId="32" xfId="1" applyNumberFormat="1" applyFont="1" applyFill="1" applyBorder="1" applyAlignment="1">
      <alignment vertical="center" wrapText="1"/>
    </xf>
    <xf numFmtId="166" fontId="46" fillId="0" borderId="45" xfId="1" applyNumberFormat="1" applyFont="1" applyFill="1" applyBorder="1" applyAlignment="1">
      <alignment vertical="center" wrapText="1"/>
    </xf>
    <xf numFmtId="166" fontId="46" fillId="0" borderId="68" xfId="1" applyNumberFormat="1" applyFont="1" applyFill="1" applyBorder="1" applyAlignment="1">
      <alignment vertical="center" wrapText="1"/>
    </xf>
    <xf numFmtId="166" fontId="46" fillId="0" borderId="69" xfId="1" applyNumberFormat="1" applyFont="1" applyFill="1" applyBorder="1" applyAlignment="1">
      <alignment vertical="center" wrapText="1"/>
    </xf>
    <xf numFmtId="166" fontId="46" fillId="0" borderId="33" xfId="1" applyNumberFormat="1" applyFont="1" applyFill="1" applyBorder="1" applyAlignment="1">
      <alignment vertical="center" wrapText="1"/>
    </xf>
    <xf numFmtId="0" fontId="45" fillId="0" borderId="32" xfId="1" applyFont="1" applyFill="1" applyBorder="1" applyAlignment="1">
      <alignment horizontal="center" vertical="center"/>
    </xf>
    <xf numFmtId="166" fontId="46" fillId="0" borderId="33" xfId="1" applyNumberFormat="1" applyFont="1" applyFill="1" applyBorder="1" applyAlignment="1">
      <alignment vertical="center"/>
    </xf>
    <xf numFmtId="0" fontId="45" fillId="0" borderId="37" xfId="1" applyFont="1" applyFill="1" applyBorder="1" applyAlignment="1">
      <alignment vertical="center"/>
    </xf>
    <xf numFmtId="0" fontId="45" fillId="0" borderId="38" xfId="1" applyFont="1" applyFill="1" applyBorder="1" applyAlignment="1">
      <alignment horizontal="center" vertical="center"/>
    </xf>
    <xf numFmtId="166" fontId="45" fillId="0" borderId="47" xfId="1" applyNumberFormat="1" applyFont="1" applyFill="1" applyBorder="1" applyAlignment="1">
      <alignment vertical="center" wrapText="1"/>
    </xf>
    <xf numFmtId="166" fontId="45" fillId="0" borderId="75" xfId="1" applyNumberFormat="1" applyFont="1" applyFill="1" applyBorder="1" applyAlignment="1">
      <alignment vertical="center" wrapText="1"/>
    </xf>
    <xf numFmtId="166" fontId="45" fillId="0" borderId="38" xfId="1" applyNumberFormat="1" applyFont="1" applyFill="1" applyBorder="1" applyAlignment="1">
      <alignment vertical="center" wrapText="1"/>
    </xf>
    <xf numFmtId="166" fontId="45" fillId="0" borderId="59" xfId="1" applyNumberFormat="1" applyFont="1" applyFill="1" applyBorder="1" applyAlignment="1">
      <alignment vertical="center"/>
    </xf>
    <xf numFmtId="0" fontId="45" fillId="0" borderId="35" xfId="1" applyFont="1" applyFill="1" applyBorder="1" applyAlignment="1">
      <alignment horizontal="center" vertical="center"/>
    </xf>
    <xf numFmtId="166" fontId="45" fillId="0" borderId="71" xfId="1" applyNumberFormat="1" applyFont="1" applyFill="1" applyBorder="1" applyAlignment="1">
      <alignment vertical="center" wrapText="1"/>
    </xf>
    <xf numFmtId="166" fontId="45" fillId="0" borderId="27" xfId="1" applyNumberFormat="1" applyFont="1" applyFill="1" applyBorder="1" applyAlignment="1">
      <alignment vertical="center"/>
    </xf>
    <xf numFmtId="166" fontId="45" fillId="0" borderId="66" xfId="1" applyNumberFormat="1" applyFont="1" applyFill="1" applyBorder="1" applyAlignment="1">
      <alignment vertical="center" wrapText="1"/>
    </xf>
    <xf numFmtId="0" fontId="45" fillId="0" borderId="34" xfId="1" applyFont="1" applyFill="1" applyBorder="1" applyAlignment="1">
      <alignment vertical="center" wrapText="1"/>
    </xf>
    <xf numFmtId="0" fontId="45" fillId="0" borderId="43" xfId="1" applyFont="1" applyFill="1" applyBorder="1" applyAlignment="1">
      <alignment horizontal="center" vertical="center"/>
    </xf>
    <xf numFmtId="166" fontId="45" fillId="0" borderId="50" xfId="1" applyNumberFormat="1" applyFont="1" applyFill="1" applyBorder="1" applyAlignment="1">
      <alignment vertical="center" wrapText="1"/>
    </xf>
    <xf numFmtId="166" fontId="45" fillId="0" borderId="42" xfId="1" applyNumberFormat="1" applyFont="1" applyFill="1" applyBorder="1" applyAlignment="1">
      <alignment vertical="center" wrapText="1"/>
    </xf>
    <xf numFmtId="166" fontId="45" fillId="0" borderId="40" xfId="1" applyNumberFormat="1" applyFont="1" applyFill="1" applyBorder="1" applyAlignment="1">
      <alignment vertical="center" wrapText="1"/>
    </xf>
    <xf numFmtId="166" fontId="45" fillId="0" borderId="74" xfId="1" applyNumberFormat="1" applyFont="1" applyFill="1" applyBorder="1" applyAlignment="1">
      <alignment vertical="center"/>
    </xf>
    <xf numFmtId="0" fontId="45" fillId="0" borderId="31" xfId="1" applyFont="1" applyFill="1" applyBorder="1" applyAlignment="1">
      <alignment vertical="center"/>
    </xf>
    <xf numFmtId="166" fontId="45" fillId="0" borderId="32" xfId="1" applyNumberFormat="1" applyFont="1" applyFill="1" applyBorder="1" applyAlignment="1">
      <alignment vertical="center" wrapText="1"/>
    </xf>
    <xf numFmtId="166" fontId="45" fillId="0" borderId="68" xfId="1" applyNumberFormat="1" applyFont="1" applyFill="1" applyBorder="1" applyAlignment="1">
      <alignment vertical="center" wrapText="1"/>
    </xf>
    <xf numFmtId="166" fontId="45" fillId="0" borderId="31" xfId="1" applyNumberFormat="1" applyFont="1" applyFill="1" applyBorder="1" applyAlignment="1">
      <alignment vertical="center" wrapText="1"/>
    </xf>
    <xf numFmtId="166" fontId="45" fillId="0" borderId="33" xfId="1" applyNumberFormat="1" applyFont="1" applyFill="1" applyBorder="1" applyAlignment="1">
      <alignment vertical="center"/>
    </xf>
    <xf numFmtId="0" fontId="48" fillId="0" borderId="37" xfId="1" applyFont="1" applyFill="1" applyBorder="1" applyAlignment="1">
      <alignment vertical="center"/>
    </xf>
    <xf numFmtId="0" fontId="48" fillId="0" borderId="38" xfId="1" applyFont="1" applyFill="1" applyBorder="1" applyAlignment="1">
      <alignment horizontal="center" vertical="center"/>
    </xf>
    <xf numFmtId="166" fontId="48" fillId="0" borderId="26" xfId="1" applyNumberFormat="1" applyFont="1" applyFill="1" applyBorder="1" applyAlignment="1">
      <alignment vertical="center" wrapText="1"/>
    </xf>
    <xf numFmtId="166" fontId="48" fillId="0" borderId="70" xfId="1" applyNumberFormat="1" applyFont="1" applyFill="1" applyBorder="1" applyAlignment="1">
      <alignment vertical="center" wrapText="1"/>
    </xf>
    <xf numFmtId="166" fontId="48" fillId="0" borderId="37" xfId="1" applyNumberFormat="1" applyFont="1" applyFill="1" applyBorder="1" applyAlignment="1">
      <alignment vertical="center" wrapText="1"/>
    </xf>
    <xf numFmtId="166" fontId="48" fillId="0" borderId="38" xfId="1" applyNumberFormat="1" applyFont="1" applyFill="1" applyBorder="1" applyAlignment="1">
      <alignment vertical="center" wrapText="1"/>
    </xf>
    <xf numFmtId="166" fontId="48" fillId="0" borderId="59" xfId="1" applyNumberFormat="1" applyFont="1" applyFill="1" applyBorder="1" applyAlignment="1">
      <alignment vertical="center"/>
    </xf>
    <xf numFmtId="0" fontId="48" fillId="0" borderId="60" xfId="1" applyFont="1" applyFill="1" applyBorder="1" applyAlignment="1">
      <alignment vertical="center"/>
    </xf>
    <xf numFmtId="0" fontId="48" fillId="0" borderId="61" xfId="1" applyFont="1" applyFill="1" applyBorder="1" applyAlignment="1">
      <alignment vertical="center"/>
    </xf>
    <xf numFmtId="166" fontId="48" fillId="0" borderId="29" xfId="1" applyNumberFormat="1" applyFont="1" applyFill="1" applyBorder="1" applyAlignment="1">
      <alignment vertical="center" wrapText="1"/>
    </xf>
    <xf numFmtId="166" fontId="48" fillId="0" borderId="65" xfId="1" applyNumberFormat="1" applyFont="1" applyFill="1" applyBorder="1" applyAlignment="1">
      <alignment vertical="center" wrapText="1"/>
    </xf>
    <xf numFmtId="166" fontId="48" fillId="0" borderId="39" xfId="1" applyNumberFormat="1" applyFont="1" applyFill="1" applyBorder="1" applyAlignment="1">
      <alignment vertical="center" wrapText="1"/>
    </xf>
    <xf numFmtId="166" fontId="48" fillId="0" borderId="43" xfId="1" applyNumberFormat="1" applyFont="1" applyFill="1" applyBorder="1" applyAlignment="1">
      <alignment vertical="center" wrapText="1"/>
    </xf>
    <xf numFmtId="166" fontId="48" fillId="0" borderId="44" xfId="1" applyNumberFormat="1" applyFont="1" applyFill="1" applyBorder="1" applyAlignment="1">
      <alignment vertical="center"/>
    </xf>
    <xf numFmtId="166" fontId="46" fillId="0" borderId="32" xfId="1" applyNumberFormat="1" applyFont="1" applyFill="1" applyBorder="1" applyAlignment="1" applyProtection="1">
      <alignment vertical="center" wrapText="1"/>
    </xf>
    <xf numFmtId="166" fontId="46" fillId="0" borderId="31" xfId="1" applyNumberFormat="1" applyFont="1" applyFill="1" applyBorder="1" applyAlignment="1" applyProtection="1">
      <alignment vertical="center" wrapText="1"/>
    </xf>
    <xf numFmtId="166" fontId="46" fillId="0" borderId="80" xfId="1" applyNumberFormat="1" applyFont="1" applyFill="1" applyBorder="1" applyAlignment="1">
      <alignment vertical="center" wrapText="1"/>
    </xf>
    <xf numFmtId="166" fontId="21" fillId="0" borderId="65" xfId="5" applyNumberFormat="1" applyFont="1" applyFill="1" applyBorder="1" applyAlignment="1">
      <alignment horizontal="right" vertical="center"/>
    </xf>
    <xf numFmtId="166" fontId="21" fillId="0" borderId="67" xfId="5" applyNumberFormat="1" applyFont="1" applyBorder="1" applyAlignment="1">
      <alignment horizontal="right" vertical="center"/>
    </xf>
    <xf numFmtId="166" fontId="21" fillId="0" borderId="123" xfId="5" applyNumberFormat="1" applyFont="1" applyBorder="1" applyAlignment="1">
      <alignment horizontal="right" vertical="center"/>
    </xf>
    <xf numFmtId="166" fontId="21" fillId="0" borderId="78" xfId="5" applyNumberFormat="1" applyFont="1" applyBorder="1" applyAlignment="1">
      <alignment horizontal="right" vertical="center"/>
    </xf>
    <xf numFmtId="166" fontId="22" fillId="0" borderId="78" xfId="5" applyNumberFormat="1" applyFont="1" applyBorder="1" applyAlignment="1">
      <alignment vertical="center"/>
    </xf>
    <xf numFmtId="0" fontId="50" fillId="0" borderId="34" xfId="1" applyFont="1" applyFill="1" applyBorder="1" applyAlignment="1">
      <alignment vertical="center" wrapText="1"/>
    </xf>
    <xf numFmtId="0" fontId="51" fillId="0" borderId="31" xfId="1" applyFont="1" applyBorder="1" applyAlignment="1">
      <alignment vertical="center" wrapText="1"/>
    </xf>
    <xf numFmtId="0" fontId="50" fillId="0" borderId="34" xfId="1" applyFont="1" applyBorder="1" applyAlignment="1">
      <alignment vertical="center" wrapText="1"/>
    </xf>
    <xf numFmtId="166" fontId="51" fillId="0" borderId="42" xfId="1" applyNumberFormat="1" applyFont="1" applyBorder="1" applyAlignment="1">
      <alignment vertical="center" wrapText="1"/>
    </xf>
    <xf numFmtId="166" fontId="51" fillId="0" borderId="43" xfId="1" applyNumberFormat="1" applyFont="1" applyBorder="1" applyAlignment="1">
      <alignment horizontal="right" vertical="center" wrapText="1"/>
    </xf>
    <xf numFmtId="166" fontId="51" fillId="0" borderId="44" xfId="1" applyNumberFormat="1" applyFont="1" applyBorder="1" applyAlignment="1">
      <alignment horizontal="right" vertical="center" wrapText="1"/>
    </xf>
    <xf numFmtId="166" fontId="50" fillId="0" borderId="25" xfId="1" applyNumberFormat="1" applyFont="1" applyBorder="1" applyAlignment="1">
      <alignment vertical="center" wrapText="1"/>
    </xf>
    <xf numFmtId="166" fontId="50" fillId="0" borderId="26" xfId="1" applyNumberFormat="1" applyFont="1" applyBorder="1" applyAlignment="1">
      <alignment horizontal="right" vertical="center" wrapText="1"/>
    </xf>
    <xf numFmtId="166" fontId="50" fillId="0" borderId="27" xfId="1" applyNumberFormat="1" applyFont="1" applyBorder="1" applyAlignment="1">
      <alignment horizontal="right" vertical="center" wrapText="1"/>
    </xf>
    <xf numFmtId="166" fontId="50" fillId="0" borderId="34" xfId="1" quotePrefix="1" applyNumberFormat="1" applyFont="1" applyBorder="1" applyAlignment="1">
      <alignment vertical="center" wrapText="1"/>
    </xf>
    <xf numFmtId="166" fontId="50" fillId="0" borderId="35" xfId="1" quotePrefix="1" applyNumberFormat="1" applyFont="1" applyBorder="1" applyAlignment="1">
      <alignment horizontal="right" vertical="center" wrapText="1"/>
    </xf>
    <xf numFmtId="166" fontId="50" fillId="0" borderId="36" xfId="1" quotePrefix="1" applyNumberFormat="1" applyFont="1" applyBorder="1" applyAlignment="1">
      <alignment horizontal="right" vertical="center" wrapText="1"/>
    </xf>
    <xf numFmtId="166" fontId="50" fillId="0" borderId="34" xfId="1" applyNumberFormat="1" applyFont="1" applyBorder="1" applyAlignment="1">
      <alignment vertical="center" wrapText="1"/>
    </xf>
    <xf numFmtId="166" fontId="50" fillId="0" borderId="35" xfId="1" applyNumberFormat="1" applyFont="1" applyBorder="1" applyAlignment="1">
      <alignment horizontal="right" vertical="center" wrapText="1"/>
    </xf>
    <xf numFmtId="166" fontId="50" fillId="0" borderId="36" xfId="1" applyNumberFormat="1" applyFont="1" applyBorder="1" applyAlignment="1">
      <alignment horizontal="right" vertical="center" wrapText="1"/>
    </xf>
    <xf numFmtId="166" fontId="50" fillId="0" borderId="34" xfId="1" applyNumberFormat="1" applyFont="1" applyFill="1" applyBorder="1" applyAlignment="1">
      <alignment vertical="center" wrapText="1"/>
    </xf>
    <xf numFmtId="166" fontId="50" fillId="0" borderId="35" xfId="1" applyNumberFormat="1" applyFont="1" applyFill="1" applyBorder="1" applyAlignment="1">
      <alignment horizontal="right" vertical="center" wrapText="1"/>
    </xf>
    <xf numFmtId="166" fontId="50" fillId="0" borderId="36" xfId="1" applyNumberFormat="1" applyFont="1" applyFill="1" applyBorder="1" applyAlignment="1">
      <alignment horizontal="right" vertical="center" wrapText="1"/>
    </xf>
    <xf numFmtId="166" fontId="50" fillId="0" borderId="34" xfId="1" quotePrefix="1" applyNumberFormat="1" applyFont="1" applyFill="1" applyBorder="1" applyAlignment="1">
      <alignment vertical="center" wrapText="1"/>
    </xf>
    <xf numFmtId="166" fontId="50" fillId="0" borderId="35" xfId="1" quotePrefix="1" applyNumberFormat="1" applyFont="1" applyFill="1" applyBorder="1" applyAlignment="1">
      <alignment horizontal="right" vertical="center" wrapText="1"/>
    </xf>
    <xf numFmtId="166" fontId="50" fillId="0" borderId="36" xfId="1" quotePrefix="1" applyNumberFormat="1" applyFont="1" applyFill="1" applyBorder="1" applyAlignment="1">
      <alignment horizontal="right" vertical="center" wrapText="1"/>
    </xf>
    <xf numFmtId="166" fontId="50" fillId="0" borderId="34" xfId="1" quotePrefix="1" applyNumberFormat="1" applyFont="1" applyFill="1" applyBorder="1" applyAlignment="1">
      <alignment horizontal="left" vertical="center" wrapText="1"/>
    </xf>
    <xf numFmtId="166" fontId="50" fillId="0" borderId="28" xfId="1" quotePrefix="1" applyNumberFormat="1" applyFont="1" applyFill="1" applyBorder="1" applyAlignment="1">
      <alignment vertical="center" wrapText="1"/>
    </xf>
    <xf numFmtId="166" fontId="50" fillId="0" borderId="29" xfId="1" quotePrefix="1" applyNumberFormat="1" applyFont="1" applyFill="1" applyBorder="1" applyAlignment="1">
      <alignment horizontal="right" vertical="center" wrapText="1"/>
    </xf>
    <xf numFmtId="166" fontId="50" fillId="0" borderId="30" xfId="1" quotePrefix="1" applyNumberFormat="1" applyFont="1" applyFill="1" applyBorder="1" applyAlignment="1">
      <alignment horizontal="right" vertical="center" wrapText="1"/>
    </xf>
    <xf numFmtId="166" fontId="51" fillId="0" borderId="31" xfId="1" applyNumberFormat="1" applyFont="1" applyBorder="1" applyAlignment="1">
      <alignment vertical="center" wrapText="1"/>
    </xf>
    <xf numFmtId="166" fontId="51" fillId="0" borderId="32" xfId="1" applyNumberFormat="1" applyFont="1" applyBorder="1" applyAlignment="1">
      <alignment horizontal="right" vertical="center" wrapText="1"/>
    </xf>
    <xf numFmtId="166" fontId="51" fillId="0" borderId="33" xfId="1" applyNumberFormat="1" applyFont="1" applyBorder="1" applyAlignment="1">
      <alignment horizontal="right" vertical="center" wrapText="1"/>
    </xf>
    <xf numFmtId="166" fontId="50" fillId="0" borderId="25" xfId="5" quotePrefix="1" applyNumberFormat="1" applyFont="1" applyBorder="1" applyAlignment="1">
      <alignment vertical="center"/>
    </xf>
    <xf numFmtId="166" fontId="50" fillId="0" borderId="26" xfId="5" quotePrefix="1" applyNumberFormat="1" applyFont="1" applyBorder="1" applyAlignment="1">
      <alignment horizontal="right" vertical="center"/>
    </xf>
    <xf numFmtId="166" fontId="50" fillId="0" borderId="27" xfId="5" quotePrefix="1" applyNumberFormat="1" applyFont="1" applyBorder="1" applyAlignment="1">
      <alignment horizontal="right" vertical="center"/>
    </xf>
    <xf numFmtId="166" fontId="50" fillId="0" borderId="39" xfId="5" quotePrefix="1" applyNumberFormat="1" applyFont="1" applyBorder="1" applyAlignment="1">
      <alignment vertical="center"/>
    </xf>
    <xf numFmtId="166" fontId="50" fillId="0" borderId="40" xfId="5" quotePrefix="1" applyNumberFormat="1" applyFont="1" applyBorder="1" applyAlignment="1">
      <alignment horizontal="right" vertical="center"/>
    </xf>
    <xf numFmtId="166" fontId="50" fillId="0" borderId="74" xfId="5" quotePrefix="1" applyNumberFormat="1" applyFont="1" applyBorder="1" applyAlignment="1">
      <alignment horizontal="right" vertical="center"/>
    </xf>
    <xf numFmtId="166" fontId="50" fillId="0" borderId="0" xfId="1" applyNumberFormat="1" applyFont="1" applyAlignment="1">
      <alignment vertical="center" wrapText="1"/>
    </xf>
    <xf numFmtId="166" fontId="50" fillId="0" borderId="0" xfId="1" applyNumberFormat="1" applyFont="1" applyAlignment="1">
      <alignment horizontal="right" vertical="center" wrapText="1"/>
    </xf>
    <xf numFmtId="166" fontId="50" fillId="0" borderId="0" xfId="1" applyNumberFormat="1" applyFont="1" applyBorder="1" applyAlignment="1">
      <alignment horizontal="right" vertical="center"/>
    </xf>
    <xf numFmtId="166" fontId="51" fillId="0" borderId="86" xfId="1" applyNumberFormat="1" applyFont="1" applyBorder="1" applyAlignment="1">
      <alignment vertical="center" wrapText="1"/>
    </xf>
    <xf numFmtId="166" fontId="51" fillId="0" borderId="87" xfId="1" applyNumberFormat="1" applyFont="1" applyBorder="1" applyAlignment="1">
      <alignment horizontal="right" vertical="center" wrapText="1"/>
    </xf>
    <xf numFmtId="166" fontId="51" fillId="0" borderId="88" xfId="1" applyNumberFormat="1" applyFont="1" applyBorder="1" applyAlignment="1">
      <alignment horizontal="right" vertical="center" wrapText="1"/>
    </xf>
    <xf numFmtId="166" fontId="50" fillId="0" borderId="34" xfId="1" applyNumberFormat="1" applyFont="1" applyBorder="1" applyAlignment="1">
      <alignment horizontal="left" vertical="center" wrapText="1"/>
    </xf>
    <xf numFmtId="166" fontId="50" fillId="0" borderId="34" xfId="1" quotePrefix="1" applyNumberFormat="1" applyFont="1" applyBorder="1" applyAlignment="1">
      <alignment horizontal="left" vertical="center" wrapText="1"/>
    </xf>
    <xf numFmtId="166" fontId="50" fillId="0" borderId="34" xfId="1" applyNumberFormat="1" applyFont="1" applyFill="1" applyBorder="1" applyAlignment="1">
      <alignment horizontal="left" vertical="center" wrapText="1"/>
    </xf>
    <xf numFmtId="166" fontId="50" fillId="0" borderId="37" xfId="5" applyNumberFormat="1" applyFont="1" applyBorder="1" applyAlignment="1">
      <alignment vertical="center"/>
    </xf>
    <xf numFmtId="166" fontId="50" fillId="0" borderId="38" xfId="5" quotePrefix="1" applyNumberFormat="1" applyFont="1" applyBorder="1" applyAlignment="1">
      <alignment horizontal="right" vertical="center"/>
    </xf>
    <xf numFmtId="166" fontId="50" fillId="0" borderId="59" xfId="5" quotePrefix="1" applyNumberFormat="1" applyFont="1" applyBorder="1" applyAlignment="1">
      <alignment horizontal="right" vertical="center"/>
    </xf>
    <xf numFmtId="166" fontId="50" fillId="0" borderId="42" xfId="5" applyNumberFormat="1" applyFont="1" applyBorder="1" applyAlignment="1">
      <alignment vertical="center"/>
    </xf>
    <xf numFmtId="166" fontId="50" fillId="0" borderId="43" xfId="5" quotePrefix="1" applyNumberFormat="1" applyFont="1" applyBorder="1" applyAlignment="1">
      <alignment horizontal="right" vertical="center"/>
    </xf>
    <xf numFmtId="166" fontId="50" fillId="0" borderId="44" xfId="5" quotePrefix="1" applyNumberFormat="1" applyFont="1" applyBorder="1" applyAlignment="1">
      <alignment horizontal="right" vertical="center"/>
    </xf>
    <xf numFmtId="166" fontId="50" fillId="0" borderId="45" xfId="1" applyNumberFormat="1" applyFont="1" applyBorder="1" applyAlignment="1">
      <alignment vertical="center" wrapText="1"/>
    </xf>
    <xf numFmtId="166" fontId="50" fillId="0" borderId="45" xfId="1" applyNumberFormat="1" applyFont="1" applyBorder="1" applyAlignment="1">
      <alignment horizontal="right" vertical="center" wrapText="1"/>
    </xf>
    <xf numFmtId="166" fontId="51" fillId="0" borderId="45" xfId="1" applyNumberFormat="1" applyFont="1" applyBorder="1" applyAlignment="1">
      <alignment horizontal="right" vertical="center" wrapText="1"/>
    </xf>
    <xf numFmtId="166" fontId="50" fillId="0" borderId="45" xfId="1" applyNumberFormat="1" applyFont="1" applyBorder="1" applyAlignment="1">
      <alignment horizontal="right" vertical="center"/>
    </xf>
    <xf numFmtId="166" fontId="51" fillId="0" borderId="45" xfId="1" applyNumberFormat="1" applyFont="1" applyBorder="1" applyAlignment="1">
      <alignment horizontal="right" vertical="center"/>
    </xf>
    <xf numFmtId="0" fontId="50" fillId="0" borderId="76" xfId="1" applyFont="1" applyBorder="1" applyAlignment="1">
      <alignment vertical="center" wrapText="1"/>
    </xf>
    <xf numFmtId="3" fontId="50" fillId="0" borderId="70" xfId="1" applyNumberFormat="1" applyFont="1" applyBorder="1" applyAlignment="1">
      <alignment horizontal="right" vertical="center" wrapText="1"/>
    </xf>
    <xf numFmtId="0" fontId="50" fillId="0" borderId="70" xfId="1" applyFont="1" applyBorder="1" applyAlignment="1">
      <alignment vertical="center"/>
    </xf>
    <xf numFmtId="0" fontId="50" fillId="0" borderId="119" xfId="1" applyFont="1" applyBorder="1" applyAlignment="1">
      <alignment vertical="center"/>
    </xf>
    <xf numFmtId="166" fontId="21" fillId="0" borderId="32" xfId="5" applyNumberFormat="1" applyFont="1" applyFill="1" applyBorder="1" applyAlignment="1">
      <alignment horizontal="right" vertical="center"/>
    </xf>
    <xf numFmtId="166" fontId="17" fillId="0" borderId="0" xfId="1" applyNumberFormat="1" applyFont="1" applyBorder="1" applyAlignment="1">
      <alignment vertical="center" wrapText="1"/>
    </xf>
    <xf numFmtId="0" fontId="50" fillId="0" borderId="60" xfId="1" applyFont="1" applyBorder="1" applyAlignment="1">
      <alignment vertical="center" wrapText="1"/>
    </xf>
    <xf numFmtId="166" fontId="50" fillId="0" borderId="61" xfId="1" applyNumberFormat="1" applyFont="1" applyBorder="1" applyAlignment="1">
      <alignment horizontal="right" vertical="center"/>
    </xf>
    <xf numFmtId="166" fontId="51" fillId="0" borderId="62" xfId="1" applyNumberFormat="1" applyFont="1" applyFill="1" applyBorder="1" applyAlignment="1">
      <alignment vertical="center"/>
    </xf>
    <xf numFmtId="0" fontId="50" fillId="0" borderId="34" xfId="1" quotePrefix="1" applyFont="1" applyBorder="1" applyAlignment="1">
      <alignment horizontal="left" vertical="center" wrapText="1"/>
    </xf>
    <xf numFmtId="166" fontId="50" fillId="0" borderId="35" xfId="1" applyNumberFormat="1" applyFont="1" applyBorder="1" applyAlignment="1">
      <alignment horizontal="right" vertical="center"/>
    </xf>
    <xf numFmtId="166" fontId="51" fillId="0" borderId="36" xfId="1" applyNumberFormat="1" applyFont="1" applyFill="1" applyBorder="1" applyAlignment="1">
      <alignment vertical="center"/>
    </xf>
    <xf numFmtId="0" fontId="50" fillId="0" borderId="34" xfId="1" quotePrefix="1" applyFont="1" applyFill="1" applyBorder="1" applyAlignment="1">
      <alignment vertical="center" wrapText="1"/>
    </xf>
    <xf numFmtId="0" fontId="50" fillId="0" borderId="34" xfId="1" quotePrefix="1" applyFont="1" applyBorder="1" applyAlignment="1">
      <alignment vertical="center" wrapText="1"/>
    </xf>
    <xf numFmtId="0" fontId="50" fillId="0" borderId="42" xfId="1" quotePrefix="1" applyFont="1" applyBorder="1" applyAlignment="1">
      <alignment vertical="center" wrapText="1"/>
    </xf>
    <xf numFmtId="166" fontId="50" fillId="0" borderId="43" xfId="1" applyNumberFormat="1" applyFont="1" applyBorder="1" applyAlignment="1">
      <alignment horizontal="right" vertical="center"/>
    </xf>
    <xf numFmtId="166" fontId="51" fillId="0" borderId="44" xfId="1" applyNumberFormat="1" applyFont="1" applyFill="1" applyBorder="1" applyAlignment="1">
      <alignment vertical="center"/>
    </xf>
    <xf numFmtId="166" fontId="51" fillId="0" borderId="32" xfId="1" applyNumberFormat="1" applyFont="1" applyBorder="1" applyAlignment="1">
      <alignment horizontal="right" vertical="center"/>
    </xf>
    <xf numFmtId="166" fontId="51" fillId="0" borderId="33" xfId="1" applyNumberFormat="1" applyFont="1" applyBorder="1" applyAlignment="1">
      <alignment horizontal="right" vertical="center"/>
    </xf>
    <xf numFmtId="166" fontId="50" fillId="0" borderId="116" xfId="1" applyNumberFormat="1" applyFont="1" applyBorder="1" applyAlignment="1">
      <alignment horizontal="right" vertical="center"/>
    </xf>
    <xf numFmtId="0" fontId="50" fillId="0" borderId="116" xfId="1" applyFont="1" applyBorder="1" applyAlignment="1">
      <alignment vertical="center"/>
    </xf>
    <xf numFmtId="166" fontId="51" fillId="0" borderId="116" xfId="1" applyNumberFormat="1" applyFont="1" applyFill="1" applyBorder="1" applyAlignment="1">
      <alignment vertical="center"/>
    </xf>
    <xf numFmtId="0" fontId="50" fillId="0" borderId="0" xfId="1" applyFont="1" applyBorder="1" applyAlignment="1">
      <alignment vertical="center"/>
    </xf>
    <xf numFmtId="166" fontId="51" fillId="0" borderId="0" xfId="1" applyNumberFormat="1" applyFont="1" applyFill="1" applyBorder="1" applyAlignment="1">
      <alignment vertical="center"/>
    </xf>
    <xf numFmtId="0" fontId="50" fillId="0" borderId="60" xfId="1" quotePrefix="1" applyFont="1" applyBorder="1" applyAlignment="1">
      <alignment vertical="center" wrapText="1"/>
    </xf>
    <xf numFmtId="166" fontId="51" fillId="0" borderId="62" xfId="1" applyNumberFormat="1" applyFont="1" applyBorder="1" applyAlignment="1">
      <alignment vertical="center"/>
    </xf>
    <xf numFmtId="166" fontId="51" fillId="0" borderId="36" xfId="1" applyNumberFormat="1" applyFont="1" applyBorder="1" applyAlignment="1">
      <alignment vertical="center"/>
    </xf>
    <xf numFmtId="166" fontId="51" fillId="0" borderId="44" xfId="1" applyNumberFormat="1" applyFont="1" applyBorder="1" applyAlignment="1">
      <alignment vertical="center"/>
    </xf>
    <xf numFmtId="166" fontId="51" fillId="0" borderId="33" xfId="1" applyNumberFormat="1" applyFont="1" applyBorder="1" applyAlignment="1">
      <alignment vertical="center"/>
    </xf>
    <xf numFmtId="0" fontId="50" fillId="0" borderId="0" xfId="1" quotePrefix="1" applyFont="1" applyBorder="1" applyAlignment="1">
      <alignment vertical="center" wrapText="1"/>
    </xf>
    <xf numFmtId="10" fontId="22" fillId="0" borderId="32" xfId="1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1" applyNumberFormat="1" applyFont="1" applyAlignment="1">
      <alignment vertical="center" wrapText="1"/>
    </xf>
    <xf numFmtId="166" fontId="21" fillId="0" borderId="38" xfId="1" quotePrefix="1" applyNumberFormat="1" applyFont="1" applyFill="1" applyBorder="1" applyAlignment="1">
      <alignment horizontal="right" vertical="center" wrapText="1"/>
    </xf>
    <xf numFmtId="166" fontId="21" fillId="0" borderId="35" xfId="1" quotePrefix="1" applyNumberFormat="1" applyFont="1" applyFill="1" applyBorder="1" applyAlignment="1">
      <alignment horizontal="right" vertical="center" wrapText="1"/>
    </xf>
    <xf numFmtId="166" fontId="21" fillId="0" borderId="29" xfId="1" quotePrefix="1" applyNumberFormat="1" applyFont="1" applyFill="1" applyBorder="1" applyAlignment="1">
      <alignment horizontal="right" vertical="center" wrapText="1"/>
    </xf>
    <xf numFmtId="166" fontId="21" fillId="0" borderId="62" xfId="1" applyNumberFormat="1" applyFont="1" applyFill="1" applyBorder="1" applyAlignment="1">
      <alignment vertical="center" wrapText="1"/>
    </xf>
    <xf numFmtId="0" fontId="15" fillId="0" borderId="0" xfId="13" applyFont="1" applyAlignment="1"/>
    <xf numFmtId="166" fontId="21" fillId="0" borderId="43" xfId="13" applyNumberFormat="1" applyFont="1" applyBorder="1" applyAlignment="1">
      <alignment vertical="center"/>
    </xf>
    <xf numFmtId="0" fontId="21" fillId="0" borderId="34" xfId="13" applyFont="1" applyFill="1" applyBorder="1" applyAlignment="1">
      <alignment vertical="center" wrapText="1"/>
    </xf>
    <xf numFmtId="166" fontId="21" fillId="0" borderId="36" xfId="13" applyNumberFormat="1" applyFont="1" applyBorder="1" applyAlignment="1">
      <alignment vertical="center"/>
    </xf>
    <xf numFmtId="0" fontId="50" fillId="0" borderId="34" xfId="13" applyFont="1" applyFill="1" applyBorder="1" applyAlignment="1">
      <alignment horizontal="left" vertical="center" wrapText="1"/>
    </xf>
    <xf numFmtId="0" fontId="51" fillId="0" borderId="31" xfId="13" applyFont="1" applyFill="1" applyBorder="1" applyAlignment="1">
      <alignment vertical="center" wrapText="1"/>
    </xf>
    <xf numFmtId="166" fontId="21" fillId="0" borderId="74" xfId="13" applyNumberFormat="1" applyFont="1" applyBorder="1" applyAlignment="1">
      <alignment vertical="center"/>
    </xf>
    <xf numFmtId="0" fontId="22" fillId="0" borderId="31" xfId="13" applyFont="1" applyFill="1" applyBorder="1" applyAlignment="1">
      <alignment vertical="center" wrapText="1"/>
    </xf>
    <xf numFmtId="166" fontId="21" fillId="0" borderId="32" xfId="13" applyNumberFormat="1" applyFont="1" applyBorder="1" applyAlignment="1">
      <alignment vertical="center"/>
    </xf>
    <xf numFmtId="166" fontId="21" fillId="0" borderId="33" xfId="13" applyNumberFormat="1" applyFont="1" applyBorder="1" applyAlignment="1">
      <alignment vertical="center"/>
    </xf>
    <xf numFmtId="0" fontId="29" fillId="3" borderId="23" xfId="1" applyFont="1" applyFill="1" applyBorder="1" applyAlignment="1">
      <alignment horizontal="center" vertical="center" wrapText="1"/>
    </xf>
    <xf numFmtId="0" fontId="15" fillId="0" borderId="0" xfId="13" applyFont="1" applyFill="1" applyBorder="1" applyAlignment="1"/>
    <xf numFmtId="166" fontId="46" fillId="0" borderId="44" xfId="1" applyNumberFormat="1" applyFont="1" applyFill="1" applyBorder="1" applyAlignment="1">
      <alignment vertical="center" wrapText="1"/>
    </xf>
    <xf numFmtId="166" fontId="45" fillId="0" borderId="27" xfId="1" applyNumberFormat="1" applyFont="1" applyFill="1" applyBorder="1" applyAlignment="1">
      <alignment vertical="center" wrapText="1"/>
    </xf>
    <xf numFmtId="166" fontId="45" fillId="0" borderId="36" xfId="1" applyNumberFormat="1" applyFont="1" applyFill="1" applyBorder="1" applyAlignment="1">
      <alignment vertical="center" wrapText="1"/>
    </xf>
    <xf numFmtId="166" fontId="45" fillId="0" borderId="30" xfId="1" applyNumberFormat="1" applyFont="1" applyFill="1" applyBorder="1" applyAlignment="1">
      <alignment vertical="center" wrapText="1"/>
    </xf>
    <xf numFmtId="166" fontId="45" fillId="0" borderId="33" xfId="1" applyNumberFormat="1" applyFont="1" applyFill="1" applyBorder="1" applyAlignment="1">
      <alignment vertical="center" wrapText="1"/>
    </xf>
    <xf numFmtId="166" fontId="46" fillId="0" borderId="33" xfId="1" applyNumberFormat="1" applyFont="1" applyFill="1" applyBorder="1" applyAlignment="1" applyProtection="1">
      <alignment vertical="center" wrapText="1"/>
    </xf>
    <xf numFmtId="166" fontId="45" fillId="0" borderId="80" xfId="1" applyNumberFormat="1" applyFont="1" applyFill="1" applyBorder="1" applyAlignment="1">
      <alignment vertical="center" wrapText="1"/>
    </xf>
    <xf numFmtId="166" fontId="48" fillId="0" borderId="76" xfId="1" applyNumberFormat="1" applyFont="1" applyFill="1" applyBorder="1" applyAlignment="1">
      <alignment vertical="center" wrapText="1"/>
    </xf>
    <xf numFmtId="166" fontId="48" fillId="0" borderId="77" xfId="1" applyNumberFormat="1" applyFont="1" applyFill="1" applyBorder="1" applyAlignment="1">
      <alignment vertical="center" wrapText="1"/>
    </xf>
    <xf numFmtId="166" fontId="48" fillId="0" borderId="40" xfId="1" applyNumberFormat="1" applyFont="1" applyFill="1" applyBorder="1" applyAlignment="1">
      <alignment vertical="center" wrapText="1"/>
    </xf>
    <xf numFmtId="166" fontId="21" fillId="0" borderId="43" xfId="13" applyNumberFormat="1" applyFont="1" applyFill="1" applyBorder="1" applyAlignment="1">
      <alignment vertical="center"/>
    </xf>
    <xf numFmtId="166" fontId="21" fillId="0" borderId="44" xfId="13" applyNumberFormat="1" applyFont="1" applyFill="1" applyBorder="1" applyAlignment="1">
      <alignment vertical="center"/>
    </xf>
    <xf numFmtId="166" fontId="22" fillId="0" borderId="64" xfId="5" applyNumberFormat="1" applyFont="1" applyBorder="1" applyAlignment="1">
      <alignment horizontal="right" vertical="center"/>
    </xf>
    <xf numFmtId="166" fontId="22" fillId="0" borderId="68" xfId="5" applyNumberFormat="1" applyFont="1" applyFill="1" applyBorder="1" applyAlignment="1">
      <alignment horizontal="right" vertical="center"/>
    </xf>
    <xf numFmtId="166" fontId="22" fillId="0" borderId="68" xfId="5" applyNumberFormat="1" applyFont="1" applyBorder="1" applyAlignment="1">
      <alignment horizontal="right" vertical="center"/>
    </xf>
    <xf numFmtId="166" fontId="22" fillId="0" borderId="78" xfId="5" applyNumberFormat="1" applyFont="1" applyBorder="1" applyAlignment="1">
      <alignment horizontal="right" vertical="center"/>
    </xf>
    <xf numFmtId="0" fontId="21" fillId="0" borderId="32" xfId="13" applyFont="1" applyFill="1" applyBorder="1" applyAlignment="1" applyProtection="1">
      <alignment horizontal="right" vertical="center"/>
      <protection locked="0"/>
    </xf>
    <xf numFmtId="0" fontId="29" fillId="3" borderId="23" xfId="1" applyFont="1" applyFill="1" applyBorder="1" applyAlignment="1">
      <alignment horizontal="center" vertical="center" wrapText="1"/>
    </xf>
    <xf numFmtId="0" fontId="16" fillId="3" borderId="24" xfId="1" applyNumberFormat="1" applyFont="1" applyFill="1" applyBorder="1" applyAlignment="1">
      <alignment horizontal="right" vertical="center" wrapText="1"/>
    </xf>
    <xf numFmtId="0" fontId="16" fillId="3" borderId="63" xfId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92" xfId="1" applyFont="1" applyFill="1" applyBorder="1" applyAlignment="1">
      <alignment horizontal="center" vertical="center"/>
    </xf>
    <xf numFmtId="166" fontId="15" fillId="0" borderId="0" xfId="5" applyNumberFormat="1" applyFont="1" applyBorder="1"/>
    <xf numFmtId="0" fontId="15" fillId="3" borderId="63" xfId="1" applyFont="1" applyFill="1" applyBorder="1" applyAlignment="1">
      <alignment horizontal="center" vertical="center"/>
    </xf>
    <xf numFmtId="0" fontId="15" fillId="0" borderId="34" xfId="13" applyFont="1" applyFill="1" applyBorder="1" applyAlignment="1">
      <alignment vertical="center" wrapText="1"/>
    </xf>
    <xf numFmtId="0" fontId="18" fillId="0" borderId="0" xfId="13" applyFont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6" fillId="0" borderId="0" xfId="13" applyFont="1" applyAlignment="1">
      <alignment vertical="center"/>
    </xf>
    <xf numFmtId="0" fontId="16" fillId="3" borderId="89" xfId="13" applyFont="1" applyFill="1" applyBorder="1" applyAlignment="1">
      <alignment horizontal="left" vertical="center"/>
    </xf>
    <xf numFmtId="0" fontId="16" fillId="3" borderId="83" xfId="13" applyFont="1" applyFill="1" applyBorder="1" applyAlignment="1">
      <alignment horizontal="left" vertical="center"/>
    </xf>
    <xf numFmtId="0" fontId="16" fillId="3" borderId="84" xfId="13" applyFont="1" applyFill="1" applyBorder="1" applyAlignment="1">
      <alignment horizontal="center" vertical="center" wrapText="1"/>
    </xf>
    <xf numFmtId="0" fontId="22" fillId="0" borderId="86" xfId="13" applyFont="1" applyBorder="1" applyAlignment="1">
      <alignment horizontal="left" vertical="center"/>
    </xf>
    <xf numFmtId="170" fontId="22" fillId="0" borderId="87" xfId="13" applyNumberFormat="1" applyFont="1" applyFill="1" applyBorder="1" applyAlignment="1">
      <alignment vertical="center"/>
    </xf>
    <xf numFmtId="170" fontId="22" fillId="0" borderId="88" xfId="13" applyNumberFormat="1" applyFont="1" applyFill="1" applyBorder="1" applyAlignment="1">
      <alignment vertical="center"/>
    </xf>
    <xf numFmtId="166" fontId="6" fillId="0" borderId="0" xfId="13" applyNumberFormat="1" applyFont="1" applyAlignment="1">
      <alignment vertical="center"/>
    </xf>
    <xf numFmtId="166" fontId="54" fillId="0" borderId="0" xfId="13" applyNumberFormat="1" applyFont="1" applyAlignment="1">
      <alignment vertical="center"/>
    </xf>
    <xf numFmtId="0" fontId="21" fillId="0" borderId="37" xfId="13" quotePrefix="1" applyFont="1" applyFill="1" applyBorder="1" applyAlignment="1">
      <alignment horizontal="left" vertical="center"/>
    </xf>
    <xf numFmtId="170" fontId="21" fillId="0" borderId="38" xfId="13" applyNumberFormat="1" applyFont="1" applyFill="1" applyBorder="1" applyAlignment="1">
      <alignment vertical="center"/>
    </xf>
    <xf numFmtId="170" fontId="21" fillId="1" borderId="59" xfId="13" applyNumberFormat="1" applyFont="1" applyFill="1" applyBorder="1" applyAlignment="1">
      <alignment vertical="center"/>
    </xf>
    <xf numFmtId="0" fontId="6" fillId="0" borderId="0" xfId="13" applyFont="1" applyFill="1" applyAlignment="1">
      <alignment vertical="center"/>
    </xf>
    <xf numFmtId="166" fontId="6" fillId="0" borderId="0" xfId="13" applyNumberFormat="1" applyFont="1" applyFill="1" applyAlignment="1">
      <alignment vertical="center"/>
    </xf>
    <xf numFmtId="0" fontId="21" fillId="0" borderId="42" xfId="13" quotePrefix="1" applyFont="1" applyFill="1" applyBorder="1" applyAlignment="1">
      <alignment horizontal="left" vertical="center"/>
    </xf>
    <xf numFmtId="170" fontId="21" fillId="0" borderId="40" xfId="13" applyNumberFormat="1" applyFont="1" applyFill="1" applyBorder="1" applyAlignment="1">
      <alignment vertical="center"/>
    </xf>
    <xf numFmtId="170" fontId="21" fillId="1" borderId="74" xfId="13" applyNumberFormat="1" applyFont="1" applyFill="1" applyBorder="1" applyAlignment="1">
      <alignment vertical="center"/>
    </xf>
    <xf numFmtId="0" fontId="22" fillId="0" borderId="31" xfId="13" applyFont="1" applyBorder="1" applyAlignment="1">
      <alignment horizontal="left" vertical="center"/>
    </xf>
    <xf numFmtId="170" fontId="22" fillId="0" borderId="32" xfId="13" applyNumberFormat="1" applyFont="1" applyFill="1" applyBorder="1" applyAlignment="1">
      <alignment vertical="center"/>
    </xf>
    <xf numFmtId="170" fontId="22" fillId="0" borderId="33" xfId="13" applyNumberFormat="1" applyFont="1" applyFill="1" applyBorder="1" applyAlignment="1">
      <alignment vertical="center"/>
    </xf>
    <xf numFmtId="0" fontId="22" fillId="0" borderId="31" xfId="13" applyFont="1" applyFill="1" applyBorder="1" applyAlignment="1">
      <alignment horizontal="left" vertical="center"/>
    </xf>
    <xf numFmtId="0" fontId="22" fillId="0" borderId="31" xfId="13" applyFont="1" applyFill="1" applyBorder="1" applyAlignment="1">
      <alignment horizontal="left" vertical="center" wrapText="1"/>
    </xf>
    <xf numFmtId="0" fontId="21" fillId="0" borderId="37" xfId="13" applyFont="1" applyBorder="1" applyAlignment="1">
      <alignment horizontal="left" vertical="center"/>
    </xf>
    <xf numFmtId="170" fontId="21" fillId="0" borderId="59" xfId="13" applyNumberFormat="1" applyFont="1" applyFill="1" applyBorder="1" applyAlignment="1">
      <alignment vertical="center"/>
    </xf>
    <xf numFmtId="0" fontId="21" fillId="0" borderId="25" xfId="13" applyFont="1" applyBorder="1" applyAlignment="1">
      <alignment horizontal="left" vertical="center"/>
    </xf>
    <xf numFmtId="170" fontId="21" fillId="0" borderId="26" xfId="13" applyNumberFormat="1" applyFont="1" applyFill="1" applyBorder="1" applyAlignment="1">
      <alignment vertical="center"/>
    </xf>
    <xf numFmtId="170" fontId="21" fillId="0" borderId="27" xfId="13" applyNumberFormat="1" applyFont="1" applyFill="1" applyBorder="1" applyAlignment="1">
      <alignment vertical="center"/>
    </xf>
    <xf numFmtId="0" fontId="21" fillId="0" borderId="39" xfId="13" applyFont="1" applyFill="1" applyBorder="1" applyAlignment="1">
      <alignment horizontal="left" vertical="center"/>
    </xf>
    <xf numFmtId="170" fontId="22" fillId="0" borderId="40" xfId="13" applyNumberFormat="1" applyFont="1" applyFill="1" applyBorder="1" applyAlignment="1">
      <alignment vertical="center"/>
    </xf>
    <xf numFmtId="170" fontId="21" fillId="0" borderId="74" xfId="13" applyNumberFormat="1" applyFont="1" applyFill="1" applyBorder="1" applyAlignment="1">
      <alignment vertical="center"/>
    </xf>
    <xf numFmtId="170" fontId="21" fillId="0" borderId="32" xfId="13" applyNumberFormat="1" applyFont="1" applyFill="1" applyBorder="1" applyAlignment="1">
      <alignment vertical="center"/>
    </xf>
    <xf numFmtId="170" fontId="21" fillId="0" borderId="33" xfId="13" applyNumberFormat="1" applyFont="1" applyBorder="1" applyAlignment="1">
      <alignment vertical="center"/>
    </xf>
    <xf numFmtId="0" fontId="21" fillId="0" borderId="31" xfId="13" applyFont="1" applyFill="1" applyBorder="1" applyAlignment="1">
      <alignment horizontal="left" vertical="center" wrapText="1"/>
    </xf>
    <xf numFmtId="170" fontId="21" fillId="0" borderId="32" xfId="13" applyNumberFormat="1" applyFont="1" applyFill="1" applyBorder="1" applyAlignment="1">
      <alignment horizontal="right" vertical="center"/>
    </xf>
    <xf numFmtId="170" fontId="21" fillId="1" borderId="33" xfId="13" applyNumberFormat="1" applyFont="1" applyFill="1" applyBorder="1" applyAlignment="1">
      <alignment vertical="center"/>
    </xf>
    <xf numFmtId="0" fontId="28" fillId="0" borderId="0" xfId="13" applyFont="1" applyFill="1" applyBorder="1" applyAlignment="1"/>
    <xf numFmtId="14" fontId="55" fillId="4" borderId="131" xfId="13" applyNumberFormat="1" applyFont="1" applyFill="1" applyBorder="1" applyAlignment="1">
      <alignment horizontal="right" vertical="center" wrapText="1"/>
    </xf>
    <xf numFmtId="14" fontId="55" fillId="4" borderId="132" xfId="13" applyNumberFormat="1" applyFont="1" applyFill="1" applyBorder="1" applyAlignment="1">
      <alignment horizontal="right" vertical="center" wrapText="1"/>
    </xf>
    <xf numFmtId="0" fontId="50" fillId="0" borderId="25" xfId="13" applyFont="1" applyFill="1" applyBorder="1" applyAlignment="1">
      <alignment horizontal="left" vertical="center" wrapText="1"/>
    </xf>
    <xf numFmtId="166" fontId="50" fillId="0" borderId="26" xfId="13" applyNumberFormat="1" applyFont="1" applyFill="1" applyBorder="1" applyAlignment="1">
      <alignment horizontal="right" vertical="center" wrapText="1"/>
    </xf>
    <xf numFmtId="166" fontId="50" fillId="0" borderId="27" xfId="13" applyNumberFormat="1" applyFont="1" applyFill="1" applyBorder="1" applyAlignment="1">
      <alignment horizontal="right" vertical="center" wrapText="1"/>
    </xf>
    <xf numFmtId="166" fontId="50" fillId="0" borderId="35" xfId="13" applyNumberFormat="1" applyFont="1" applyFill="1" applyBorder="1" applyAlignment="1">
      <alignment horizontal="right" vertical="center" wrapText="1"/>
    </xf>
    <xf numFmtId="166" fontId="50" fillId="0" borderId="36" xfId="13" applyNumberFormat="1" applyFont="1" applyFill="1" applyBorder="1" applyAlignment="1">
      <alignment horizontal="right" vertical="center" wrapText="1"/>
    </xf>
    <xf numFmtId="0" fontId="50" fillId="0" borderId="28" xfId="13" applyFont="1" applyFill="1" applyBorder="1" applyAlignment="1">
      <alignment horizontal="left" vertical="center" wrapText="1"/>
    </xf>
    <xf numFmtId="166" fontId="50" fillId="0" borderId="29" xfId="13" applyNumberFormat="1" applyFont="1" applyFill="1" applyBorder="1" applyAlignment="1">
      <alignment horizontal="right" vertical="center" wrapText="1"/>
    </xf>
    <xf numFmtId="166" fontId="50" fillId="0" borderId="30" xfId="13" applyNumberFormat="1" applyFont="1" applyFill="1" applyBorder="1" applyAlignment="1">
      <alignment horizontal="right" vertical="center" wrapText="1"/>
    </xf>
    <xf numFmtId="166" fontId="51" fillId="0" borderId="32" xfId="13" applyNumberFormat="1" applyFont="1" applyFill="1" applyBorder="1" applyAlignment="1">
      <alignment horizontal="right" vertical="center" wrapText="1"/>
    </xf>
    <xf numFmtId="166" fontId="51" fillId="0" borderId="33" xfId="13" applyNumberFormat="1" applyFont="1" applyFill="1" applyBorder="1" applyAlignment="1">
      <alignment horizontal="right" vertical="center" wrapText="1"/>
    </xf>
    <xf numFmtId="0" fontId="51" fillId="0" borderId="42" xfId="13" applyFont="1" applyFill="1" applyBorder="1" applyAlignment="1">
      <alignment horizontal="left" vertical="center" wrapText="1"/>
    </xf>
    <xf numFmtId="166" fontId="50" fillId="0" borderId="43" xfId="13" applyNumberFormat="1" applyFont="1" applyFill="1" applyBorder="1" applyAlignment="1"/>
    <xf numFmtId="166" fontId="50" fillId="0" borderId="44" xfId="13" applyNumberFormat="1" applyFont="1" applyFill="1" applyBorder="1" applyAlignment="1"/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" applyFont="1" applyAlignment="1">
      <alignment vertical="center"/>
    </xf>
    <xf numFmtId="168" fontId="21" fillId="0" borderId="34" xfId="13" applyNumberFormat="1" applyFont="1" applyFill="1" applyBorder="1" applyAlignment="1" applyProtection="1">
      <alignment vertical="center" wrapText="1"/>
      <protection locked="0"/>
    </xf>
    <xf numFmtId="168" fontId="21" fillId="0" borderId="28" xfId="13" applyNumberFormat="1" applyFont="1" applyFill="1" applyBorder="1" applyAlignment="1" applyProtection="1">
      <alignment vertical="center" wrapText="1"/>
      <protection locked="0"/>
    </xf>
    <xf numFmtId="166" fontId="21" fillId="0" borderId="61" xfId="1" applyNumberFormat="1" applyFont="1" applyFill="1" applyBorder="1" applyAlignment="1" applyProtection="1">
      <alignment horizontal="right" vertical="center" wrapText="1"/>
      <protection locked="0"/>
    </xf>
    <xf numFmtId="166" fontId="21" fillId="0" borderId="62" xfId="1" applyNumberFormat="1" applyFont="1" applyFill="1" applyBorder="1" applyAlignment="1" applyProtection="1">
      <alignment horizontal="right" vertical="center" wrapText="1"/>
      <protection locked="0"/>
    </xf>
    <xf numFmtId="168" fontId="21" fillId="0" borderId="34" xfId="13" applyNumberFormat="1" applyFont="1" applyFill="1" applyBorder="1" applyAlignment="1" applyProtection="1">
      <alignment horizontal="left" vertical="center" wrapText="1"/>
      <protection locked="0"/>
    </xf>
    <xf numFmtId="168" fontId="21" fillId="0" borderId="60" xfId="13" applyNumberFormat="1" applyFont="1" applyFill="1" applyBorder="1" applyAlignment="1" applyProtection="1">
      <alignment horizontal="left" vertical="center" wrapText="1"/>
      <protection locked="0"/>
    </xf>
    <xf numFmtId="0" fontId="20" fillId="3" borderId="89" xfId="13" applyFont="1" applyFill="1" applyBorder="1" applyAlignment="1">
      <alignment vertical="center"/>
    </xf>
    <xf numFmtId="14" fontId="16" fillId="3" borderId="63" xfId="13" applyNumberFormat="1" applyFont="1" applyFill="1" applyBorder="1" applyAlignment="1">
      <alignment horizontal="right" vertical="center" wrapText="1"/>
    </xf>
    <xf numFmtId="0" fontId="21" fillId="0" borderId="25" xfId="13" applyFont="1" applyBorder="1" applyAlignment="1">
      <alignment vertical="center" wrapText="1"/>
    </xf>
    <xf numFmtId="166" fontId="22" fillId="0" borderId="27" xfId="13" applyNumberFormat="1" applyFont="1" applyFill="1" applyBorder="1" applyAlignment="1">
      <alignment vertical="center" wrapText="1"/>
    </xf>
    <xf numFmtId="0" fontId="21" fillId="0" borderId="60" xfId="13" applyFont="1" applyBorder="1" applyAlignment="1">
      <alignment vertical="center" wrapText="1"/>
    </xf>
    <xf numFmtId="166" fontId="21" fillId="0" borderId="62" xfId="13" applyNumberFormat="1" applyFont="1" applyFill="1" applyBorder="1" applyAlignment="1">
      <alignment vertical="center" wrapText="1"/>
    </xf>
    <xf numFmtId="0" fontId="21" fillId="0" borderId="34" xfId="13" applyFont="1" applyBorder="1" applyAlignment="1">
      <alignment vertical="center" wrapText="1"/>
    </xf>
    <xf numFmtId="166" fontId="21" fillId="0" borderId="36" xfId="13" applyNumberFormat="1" applyFont="1" applyFill="1" applyBorder="1" applyAlignment="1">
      <alignment vertical="center" wrapText="1"/>
    </xf>
    <xf numFmtId="0" fontId="21" fillId="0" borderId="34" xfId="13" quotePrefix="1" applyFont="1" applyBorder="1" applyAlignment="1">
      <alignment vertical="center" wrapText="1"/>
    </xf>
    <xf numFmtId="0" fontId="15" fillId="0" borderId="0" xfId="13" applyFont="1" applyAlignment="1">
      <alignment horizontal="right" vertical="center" wrapText="1"/>
    </xf>
    <xf numFmtId="3" fontId="15" fillId="0" borderId="0" xfId="13" applyNumberFormat="1" applyFont="1" applyAlignment="1">
      <alignment vertical="center" wrapText="1"/>
    </xf>
    <xf numFmtId="0" fontId="15" fillId="0" borderId="0" xfId="13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166" fontId="51" fillId="0" borderId="0" xfId="1" applyNumberFormat="1" applyFont="1" applyBorder="1" applyAlignment="1">
      <alignment horizontal="right" vertical="center"/>
    </xf>
    <xf numFmtId="0" fontId="50" fillId="0" borderId="116" xfId="1" quotePrefix="1" applyFont="1" applyBorder="1" applyAlignment="1">
      <alignment vertical="center" wrapText="1"/>
    </xf>
    <xf numFmtId="166" fontId="51" fillId="0" borderId="116" xfId="1" applyNumberFormat="1" applyFont="1" applyBorder="1" applyAlignment="1">
      <alignment horizontal="right" vertical="center"/>
    </xf>
    <xf numFmtId="0" fontId="21" fillId="0" borderId="42" xfId="13" applyFont="1" applyFill="1" applyBorder="1" applyAlignment="1">
      <alignment vertical="center"/>
    </xf>
    <xf numFmtId="0" fontId="21" fillId="0" borderId="43" xfId="13" applyFont="1" applyFill="1" applyBorder="1" applyAlignment="1">
      <alignment horizontal="center" vertical="center"/>
    </xf>
    <xf numFmtId="3" fontId="21" fillId="0" borderId="43" xfId="13" applyNumberFormat="1" applyFont="1" applyFill="1" applyBorder="1" applyAlignment="1">
      <alignment vertical="center"/>
    </xf>
    <xf numFmtId="0" fontId="21" fillId="0" borderId="43" xfId="13" applyFont="1" applyFill="1" applyBorder="1" applyAlignment="1">
      <alignment horizontal="center" vertical="center" wrapText="1"/>
    </xf>
    <xf numFmtId="49" fontId="21" fillId="0" borderId="44" xfId="13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vertical="center"/>
    </xf>
    <xf numFmtId="0" fontId="15" fillId="0" borderId="14" xfId="13" applyFont="1" applyFill="1" applyBorder="1" applyAlignment="1">
      <alignment vertical="center"/>
    </xf>
    <xf numFmtId="0" fontId="21" fillId="0" borderId="31" xfId="13" applyFont="1" applyFill="1" applyBorder="1" applyAlignment="1">
      <alignment vertical="center"/>
    </xf>
    <xf numFmtId="0" fontId="21" fillId="0" borderId="32" xfId="13" applyFont="1" applyFill="1" applyBorder="1" applyAlignment="1">
      <alignment horizontal="center" vertical="center"/>
    </xf>
    <xf numFmtId="3" fontId="21" fillId="0" borderId="32" xfId="13" applyNumberFormat="1" applyFont="1" applyFill="1" applyBorder="1" applyAlignment="1">
      <alignment vertical="center"/>
    </xf>
    <xf numFmtId="0" fontId="21" fillId="0" borderId="32" xfId="13" applyFont="1" applyFill="1" applyBorder="1" applyAlignment="1">
      <alignment horizontal="center" vertical="center" wrapText="1"/>
    </xf>
    <xf numFmtId="49" fontId="21" fillId="0" borderId="33" xfId="13" applyNumberFormat="1" applyFont="1" applyFill="1" applyBorder="1" applyAlignment="1">
      <alignment horizontal="center" vertical="center"/>
    </xf>
    <xf numFmtId="3" fontId="15" fillId="0" borderId="0" xfId="13" applyNumberFormat="1" applyFont="1" applyFill="1" applyBorder="1" applyAlignment="1">
      <alignment vertical="center"/>
    </xf>
    <xf numFmtId="0" fontId="21" fillId="0" borderId="31" xfId="13" applyFont="1" applyFill="1" applyBorder="1" applyAlignment="1">
      <alignment vertical="center" wrapText="1"/>
    </xf>
    <xf numFmtId="3" fontId="21" fillId="0" borderId="32" xfId="13" applyNumberFormat="1" applyFont="1" applyFill="1" applyBorder="1" applyAlignment="1">
      <alignment horizontal="right" vertical="center"/>
    </xf>
    <xf numFmtId="49" fontId="21" fillId="0" borderId="33" xfId="13" quotePrefix="1" applyNumberFormat="1" applyFont="1" applyFill="1" applyBorder="1" applyAlignment="1">
      <alignment horizontal="center" vertical="center"/>
    </xf>
    <xf numFmtId="0" fontId="21" fillId="0" borderId="32" xfId="13" applyFont="1" applyFill="1" applyBorder="1" applyAlignment="1">
      <alignment horizontal="left" vertical="center"/>
    </xf>
    <xf numFmtId="3" fontId="22" fillId="0" borderId="32" xfId="13" applyNumberFormat="1" applyFont="1" applyFill="1" applyBorder="1" applyAlignment="1">
      <alignment vertical="center"/>
    </xf>
    <xf numFmtId="0" fontId="21" fillId="0" borderId="32" xfId="13" applyFont="1" applyFill="1" applyBorder="1" applyAlignment="1">
      <alignment vertical="center"/>
    </xf>
    <xf numFmtId="0" fontId="21" fillId="0" borderId="33" xfId="13" applyFont="1" applyFill="1" applyBorder="1" applyAlignment="1">
      <alignment vertical="center"/>
    </xf>
    <xf numFmtId="0" fontId="22" fillId="0" borderId="32" xfId="13" applyFont="1" applyFill="1" applyBorder="1" applyAlignment="1">
      <alignment horizontal="right" vertical="center"/>
    </xf>
    <xf numFmtId="0" fontId="18" fillId="0" borderId="0" xfId="13" applyFont="1" applyFill="1" applyBorder="1" applyAlignment="1">
      <alignment horizontal="left" vertical="center"/>
    </xf>
    <xf numFmtId="0" fontId="15" fillId="0" borderId="0" xfId="13" applyFont="1" applyFill="1" applyBorder="1" applyAlignment="1">
      <alignment horizontal="left" vertical="center"/>
    </xf>
    <xf numFmtId="0" fontId="18" fillId="0" borderId="0" xfId="13" applyFont="1" applyFill="1" applyBorder="1" applyAlignment="1">
      <alignment horizontal="right" vertical="center"/>
    </xf>
    <xf numFmtId="14" fontId="15" fillId="0" borderId="0" xfId="13" applyNumberFormat="1" applyFont="1" applyFill="1" applyBorder="1" applyAlignment="1">
      <alignment vertical="center"/>
    </xf>
    <xf numFmtId="0" fontId="18" fillId="0" borderId="19" xfId="13" applyFont="1" applyFill="1" applyBorder="1" applyAlignment="1">
      <alignment vertical="center"/>
    </xf>
    <xf numFmtId="0" fontId="15" fillId="0" borderId="19" xfId="13" applyFont="1" applyFill="1" applyBorder="1" applyAlignment="1">
      <alignment vertical="center"/>
    </xf>
    <xf numFmtId="14" fontId="18" fillId="0" borderId="0" xfId="13" applyNumberFormat="1" applyFont="1" applyFill="1" applyBorder="1" applyAlignment="1">
      <alignment vertical="center"/>
    </xf>
    <xf numFmtId="14" fontId="15" fillId="0" borderId="0" xfId="13" applyNumberFormat="1" applyFont="1" applyFill="1" applyBorder="1" applyAlignment="1">
      <alignment horizontal="right" vertical="center"/>
    </xf>
    <xf numFmtId="0" fontId="15" fillId="0" borderId="15" xfId="13" applyFont="1" applyFill="1" applyBorder="1" applyAlignment="1">
      <alignment vertical="center"/>
    </xf>
    <xf numFmtId="4" fontId="15" fillId="0" borderId="0" xfId="13" applyNumberFormat="1" applyFont="1" applyFill="1" applyBorder="1" applyAlignment="1">
      <alignment vertical="center"/>
    </xf>
    <xf numFmtId="0" fontId="15" fillId="0" borderId="0" xfId="13" applyFont="1" applyAlignment="1">
      <alignment horizontal="center" vertical="center"/>
    </xf>
    <xf numFmtId="0" fontId="16" fillId="3" borderId="89" xfId="13" applyFont="1" applyFill="1" applyBorder="1" applyAlignment="1">
      <alignment horizontal="right" vertical="center" wrapText="1"/>
    </xf>
    <xf numFmtId="0" fontId="26" fillId="3" borderId="89" xfId="13" applyFont="1" applyFill="1" applyBorder="1" applyAlignment="1">
      <alignment vertical="center" wrapText="1"/>
    </xf>
    <xf numFmtId="0" fontId="16" fillId="3" borderId="58" xfId="13" applyFont="1" applyFill="1" applyBorder="1" applyAlignment="1">
      <alignment horizontal="center" vertical="center" wrapText="1"/>
    </xf>
    <xf numFmtId="0" fontId="16" fillId="3" borderId="120" xfId="13" applyFont="1" applyFill="1" applyBorder="1" applyAlignment="1">
      <alignment horizontal="center" vertical="center" wrapText="1"/>
    </xf>
    <xf numFmtId="0" fontId="22" fillId="0" borderId="42" xfId="13" applyFont="1" applyBorder="1" applyAlignment="1">
      <alignment vertical="center" wrapText="1"/>
    </xf>
    <xf numFmtId="171" fontId="22" fillId="0" borderId="43" xfId="13" applyNumberFormat="1" applyFont="1" applyBorder="1" applyAlignment="1">
      <alignment vertical="center" wrapText="1"/>
    </xf>
    <xf numFmtId="171" fontId="22" fillId="0" borderId="44" xfId="13" applyNumberFormat="1" applyFont="1" applyBorder="1" applyAlignment="1">
      <alignment vertical="center" wrapText="1"/>
    </xf>
    <xf numFmtId="0" fontId="21" fillId="0" borderId="53" xfId="13" applyFont="1" applyBorder="1" applyAlignment="1">
      <alignment vertical="center" wrapText="1"/>
    </xf>
    <xf numFmtId="171" fontId="21" fillId="0" borderId="54" xfId="13" applyNumberFormat="1" applyFont="1" applyBorder="1" applyAlignment="1">
      <alignment vertical="center" wrapText="1"/>
    </xf>
    <xf numFmtId="171" fontId="21" fillId="0" borderId="55" xfId="13" applyNumberFormat="1" applyFont="1" applyBorder="1" applyAlignment="1">
      <alignment vertical="center" wrapText="1"/>
    </xf>
    <xf numFmtId="171" fontId="21" fillId="0" borderId="35" xfId="13" applyNumberFormat="1" applyFont="1" applyBorder="1" applyAlignment="1">
      <alignment vertical="center" wrapText="1"/>
    </xf>
    <xf numFmtId="171" fontId="21" fillId="0" borderId="36" xfId="13" applyNumberFormat="1" applyFont="1" applyBorder="1" applyAlignment="1">
      <alignment vertical="center" wrapText="1"/>
    </xf>
    <xf numFmtId="0" fontId="21" fillId="0" borderId="42" xfId="13" applyFont="1" applyBorder="1" applyAlignment="1">
      <alignment vertical="center" wrapText="1"/>
    </xf>
    <xf numFmtId="171" fontId="21" fillId="0" borderId="43" xfId="13" applyNumberFormat="1" applyFont="1" applyBorder="1" applyAlignment="1">
      <alignment vertical="center" wrapText="1"/>
    </xf>
    <xf numFmtId="171" fontId="21" fillId="0" borderId="44" xfId="13" applyNumberFormat="1" applyFont="1" applyBorder="1" applyAlignment="1">
      <alignment vertical="center" wrapText="1"/>
    </xf>
    <xf numFmtId="0" fontId="22" fillId="0" borderId="31" xfId="13" applyFont="1" applyBorder="1" applyAlignment="1">
      <alignment vertical="center" wrapText="1"/>
    </xf>
    <xf numFmtId="171" fontId="22" fillId="0" borderId="32" xfId="13" applyNumberFormat="1" applyFont="1" applyBorder="1" applyAlignment="1">
      <alignment vertical="center" wrapText="1"/>
    </xf>
    <xf numFmtId="171" fontId="22" fillId="0" borderId="33" xfId="13" applyNumberFormat="1" applyFont="1" applyBorder="1" applyAlignment="1">
      <alignment vertical="center" wrapText="1"/>
    </xf>
    <xf numFmtId="0" fontId="16" fillId="3" borderId="92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center" vertical="center" wrapText="1"/>
    </xf>
    <xf numFmtId="171" fontId="22" fillId="0" borderId="42" xfId="13" applyNumberFormat="1" applyFont="1" applyBorder="1" applyAlignment="1">
      <alignment vertical="center" wrapText="1"/>
    </xf>
    <xf numFmtId="171" fontId="22" fillId="0" borderId="0" xfId="13" applyNumberFormat="1" applyFont="1" applyFill="1" applyBorder="1" applyAlignment="1">
      <alignment vertical="center" wrapText="1"/>
    </xf>
    <xf numFmtId="171" fontId="21" fillId="0" borderId="54" xfId="13" applyNumberFormat="1" applyFont="1" applyFill="1" applyBorder="1" applyAlignment="1">
      <alignment vertical="center" wrapText="1"/>
    </xf>
    <xf numFmtId="171" fontId="21" fillId="0" borderId="0" xfId="13" applyNumberFormat="1" applyFont="1" applyFill="1" applyBorder="1" applyAlignment="1">
      <alignment vertical="center" wrapText="1"/>
    </xf>
    <xf numFmtId="171" fontId="21" fillId="0" borderId="43" xfId="13" applyNumberFormat="1" applyFont="1" applyFill="1" applyBorder="1" applyAlignment="1">
      <alignment vertical="center" wrapText="1"/>
    </xf>
    <xf numFmtId="0" fontId="15" fillId="0" borderId="0" xfId="13" applyFont="1">
      <alignment vertical="center"/>
    </xf>
    <xf numFmtId="0" fontId="26" fillId="3" borderId="89" xfId="13" applyFont="1" applyFill="1" applyBorder="1" applyAlignment="1">
      <alignment vertical="top" wrapText="1"/>
    </xf>
    <xf numFmtId="0" fontId="15" fillId="0" borderId="0" xfId="13" applyFont="1" applyAlignment="1">
      <alignment wrapText="1"/>
    </xf>
    <xf numFmtId="0" fontId="16" fillId="3" borderId="0" xfId="13" applyFont="1" applyFill="1" applyAlignment="1">
      <alignment horizontal="left" vertical="center" wrapText="1"/>
    </xf>
    <xf numFmtId="0" fontId="16" fillId="3" borderId="89" xfId="13" applyFont="1" applyFill="1" applyBorder="1" applyAlignment="1">
      <alignment horizontal="left" vertical="center" wrapText="1"/>
    </xf>
    <xf numFmtId="0" fontId="15" fillId="0" borderId="0" xfId="15" applyFont="1" applyFill="1" applyBorder="1" applyAlignment="1">
      <alignment vertical="center"/>
    </xf>
    <xf numFmtId="0" fontId="1" fillId="0" borderId="0" xfId="15" applyAlignment="1"/>
    <xf numFmtId="14" fontId="16" fillId="3" borderId="58" xfId="13" applyNumberFormat="1" applyFont="1" applyFill="1" applyBorder="1" applyAlignment="1">
      <alignment horizontal="right" vertical="center" wrapText="1"/>
    </xf>
    <xf numFmtId="0" fontId="16" fillId="3" borderId="92" xfId="13" applyFont="1" applyFill="1" applyBorder="1" applyAlignment="1">
      <alignment horizontal="right" vertical="center" wrapText="1"/>
    </xf>
    <xf numFmtId="0" fontId="16" fillId="0" borderId="0" xfId="13" applyFont="1" applyFill="1" applyBorder="1" applyAlignment="1">
      <alignment horizontal="right" vertical="center" wrapText="1"/>
    </xf>
    <xf numFmtId="0" fontId="21" fillId="0" borderId="42" xfId="13" applyFont="1" applyBorder="1" applyAlignment="1">
      <alignment horizontal="center" vertical="center"/>
    </xf>
    <xf numFmtId="0" fontId="21" fillId="0" borderId="43" xfId="13" applyFont="1" applyBorder="1" applyAlignment="1">
      <alignment vertical="center"/>
    </xf>
    <xf numFmtId="166" fontId="21" fillId="0" borderId="43" xfId="13" applyNumberFormat="1" applyFont="1" applyBorder="1" applyAlignment="1">
      <alignment horizontal="right" vertical="center"/>
    </xf>
    <xf numFmtId="166" fontId="21" fillId="0" borderId="44" xfId="13" applyNumberFormat="1" applyFont="1" applyBorder="1" applyAlignment="1">
      <alignment vertical="center"/>
    </xf>
    <xf numFmtId="166" fontId="21" fillId="0" borderId="0" xfId="13" applyNumberFormat="1" applyFont="1" applyFill="1" applyBorder="1" applyAlignment="1">
      <alignment vertical="center"/>
    </xf>
    <xf numFmtId="4" fontId="15" fillId="0" borderId="0" xfId="13" applyNumberFormat="1" applyFont="1" applyAlignment="1">
      <alignment vertical="center"/>
    </xf>
    <xf numFmtId="0" fontId="21" fillId="0" borderId="31" xfId="13" applyFont="1" applyBorder="1" applyAlignment="1">
      <alignment horizontal="center" vertical="center"/>
    </xf>
    <xf numFmtId="0" fontId="21" fillId="0" borderId="32" xfId="13" applyFont="1" applyBorder="1" applyAlignment="1">
      <alignment vertical="center"/>
    </xf>
    <xf numFmtId="166" fontId="21" fillId="0" borderId="32" xfId="13" applyNumberFormat="1" applyFont="1" applyBorder="1" applyAlignment="1">
      <alignment horizontal="right" vertical="center"/>
    </xf>
    <xf numFmtId="166" fontId="22" fillId="0" borderId="32" xfId="16" applyNumberFormat="1" applyFont="1" applyBorder="1" applyAlignment="1">
      <alignment horizontal="left" vertical="center"/>
    </xf>
    <xf numFmtId="171" fontId="22" fillId="0" borderId="32" xfId="16" applyNumberFormat="1" applyFont="1" applyBorder="1" applyAlignment="1">
      <alignment horizontal="right" vertical="center"/>
    </xf>
    <xf numFmtId="171" fontId="22" fillId="0" borderId="33" xfId="16" applyNumberFormat="1" applyFont="1" applyBorder="1" applyAlignment="1">
      <alignment horizontal="right" vertical="center"/>
    </xf>
    <xf numFmtId="4" fontId="43" fillId="0" borderId="0" xfId="13" applyNumberFormat="1" applyFont="1" applyAlignment="1">
      <alignment vertical="center"/>
    </xf>
    <xf numFmtId="0" fontId="15" fillId="0" borderId="0" xfId="13" applyFont="1" applyBorder="1" applyAlignment="1">
      <alignment horizontal="center" vertical="center"/>
    </xf>
    <xf numFmtId="0" fontId="18" fillId="0" borderId="0" xfId="13" applyFont="1" applyBorder="1" applyAlignment="1">
      <alignment horizontal="left" vertical="center"/>
    </xf>
    <xf numFmtId="3" fontId="18" fillId="0" borderId="0" xfId="13" applyNumberFormat="1" applyFont="1" applyBorder="1" applyAlignment="1">
      <alignment vertical="center"/>
    </xf>
    <xf numFmtId="166" fontId="21" fillId="0" borderId="0" xfId="13" applyNumberFormat="1" applyFont="1" applyFill="1" applyBorder="1" applyAlignment="1">
      <alignment horizontal="right" vertical="center"/>
    </xf>
    <xf numFmtId="0" fontId="21" fillId="0" borderId="42" xfId="13" applyFont="1" applyFill="1" applyBorder="1" applyAlignment="1">
      <alignment horizontal="center" vertical="center"/>
    </xf>
    <xf numFmtId="0" fontId="21" fillId="0" borderId="43" xfId="13" applyFont="1" applyFill="1" applyBorder="1" applyAlignment="1">
      <alignment vertical="center"/>
    </xf>
    <xf numFmtId="166" fontId="21" fillId="0" borderId="43" xfId="13" applyNumberFormat="1" applyFont="1" applyFill="1" applyBorder="1" applyAlignment="1">
      <alignment horizontal="right" vertical="center"/>
    </xf>
    <xf numFmtId="166" fontId="22" fillId="0" borderId="32" xfId="16" applyNumberFormat="1" applyFont="1" applyFill="1" applyBorder="1" applyAlignment="1">
      <alignment horizontal="left" vertical="center"/>
    </xf>
    <xf numFmtId="171" fontId="22" fillId="0" borderId="32" xfId="16" applyNumberFormat="1" applyFont="1" applyFill="1" applyBorder="1" applyAlignment="1">
      <alignment horizontal="right" vertical="center"/>
    </xf>
    <xf numFmtId="171" fontId="22" fillId="0" borderId="33" xfId="16" applyNumberFormat="1" applyFont="1" applyFill="1" applyBorder="1" applyAlignment="1">
      <alignment horizontal="right" vertical="center"/>
    </xf>
    <xf numFmtId="14" fontId="16" fillId="3" borderId="23" xfId="13" applyNumberFormat="1" applyFont="1" applyFill="1" applyBorder="1" applyAlignment="1">
      <alignment horizontal="right" vertical="center" wrapText="1"/>
    </xf>
    <xf numFmtId="0" fontId="21" fillId="0" borderId="34" xfId="13" applyFont="1" applyBorder="1" applyAlignment="1">
      <alignment horizontal="center" vertical="center"/>
    </xf>
    <xf numFmtId="0" fontId="21" fillId="0" borderId="61" xfId="13" applyFont="1" applyBorder="1" applyAlignment="1">
      <alignment horizontal="justify" vertical="center"/>
    </xf>
    <xf numFmtId="166" fontId="21" fillId="0" borderId="61" xfId="13" applyNumberFormat="1" applyFont="1" applyBorder="1" applyAlignment="1">
      <alignment horizontal="right" vertical="center"/>
    </xf>
    <xf numFmtId="166" fontId="21" fillId="0" borderId="62" xfId="13" applyNumberFormat="1" applyFont="1" applyBorder="1" applyAlignment="1">
      <alignment horizontal="right" vertical="center"/>
    </xf>
    <xf numFmtId="0" fontId="21" fillId="0" borderId="35" xfId="13" applyFont="1" applyBorder="1" applyAlignment="1">
      <alignment vertical="center"/>
    </xf>
    <xf numFmtId="166" fontId="21" fillId="0" borderId="35" xfId="13" applyNumberFormat="1" applyFont="1" applyBorder="1" applyAlignment="1">
      <alignment horizontal="right" vertical="center"/>
    </xf>
    <xf numFmtId="0" fontId="21" fillId="0" borderId="29" xfId="13" applyFont="1" applyBorder="1" applyAlignment="1">
      <alignment horizontal="justify" vertical="center"/>
    </xf>
    <xf numFmtId="166" fontId="21" fillId="0" borderId="29" xfId="13" applyNumberFormat="1" applyFont="1" applyBorder="1" applyAlignment="1">
      <alignment horizontal="right" vertical="center"/>
    </xf>
    <xf numFmtId="166" fontId="21" fillId="0" borderId="30" xfId="13" applyNumberFormat="1" applyFont="1" applyBorder="1" applyAlignment="1">
      <alignment vertical="center"/>
    </xf>
    <xf numFmtId="0" fontId="21" fillId="0" borderId="35" xfId="13" applyFont="1" applyBorder="1" applyAlignment="1">
      <alignment horizontal="justify" vertical="center"/>
    </xf>
    <xf numFmtId="0" fontId="21" fillId="0" borderId="53" xfId="13" applyFont="1" applyBorder="1" applyAlignment="1">
      <alignment horizontal="center" vertical="center"/>
    </xf>
    <xf numFmtId="166" fontId="21" fillId="0" borderId="40" xfId="13" applyNumberFormat="1" applyFont="1" applyBorder="1" applyAlignment="1">
      <alignment horizontal="right" vertical="center"/>
    </xf>
    <xf numFmtId="166" fontId="18" fillId="0" borderId="0" xfId="13" applyNumberFormat="1" applyFont="1" applyAlignment="1">
      <alignment vertical="center"/>
    </xf>
    <xf numFmtId="0" fontId="57" fillId="5" borderId="0" xfId="13" applyFont="1" applyFill="1" applyBorder="1" applyAlignment="1"/>
    <xf numFmtId="0" fontId="6" fillId="0" borderId="0" xfId="13" applyFont="1" applyFill="1" applyBorder="1" applyAlignment="1"/>
    <xf numFmtId="0" fontId="58" fillId="5" borderId="135" xfId="13" applyFont="1" applyFill="1" applyBorder="1" applyAlignment="1">
      <alignment vertical="top"/>
    </xf>
    <xf numFmtId="0" fontId="55" fillId="4" borderId="136" xfId="13" applyFont="1" applyFill="1" applyBorder="1" applyAlignment="1">
      <alignment horizontal="right" vertical="center" wrapText="1"/>
    </xf>
    <xf numFmtId="0" fontId="55" fillId="4" borderId="137" xfId="13" applyFont="1" applyFill="1" applyBorder="1" applyAlignment="1">
      <alignment horizontal="right" vertical="center" wrapText="1"/>
    </xf>
    <xf numFmtId="0" fontId="15" fillId="5" borderId="138" xfId="13" applyFont="1" applyFill="1" applyBorder="1" applyAlignment="1">
      <alignment vertical="center"/>
    </xf>
    <xf numFmtId="0" fontId="59" fillId="0" borderId="42" xfId="13" applyFont="1" applyFill="1" applyBorder="1" applyAlignment="1">
      <alignment horizontal="left" vertical="center" wrapText="1"/>
    </xf>
    <xf numFmtId="0" fontId="59" fillId="0" borderId="31" xfId="13" applyFont="1" applyFill="1" applyBorder="1" applyAlignment="1">
      <alignment horizontal="left" vertical="center" wrapText="1"/>
    </xf>
    <xf numFmtId="0" fontId="15" fillId="0" borderId="0" xfId="13" applyFont="1" applyAlignment="1">
      <alignment vertical="center"/>
    </xf>
    <xf numFmtId="0" fontId="36" fillId="0" borderId="0" xfId="13" applyFont="1" applyAlignment="1">
      <alignment horizontal="justify" vertical="center"/>
    </xf>
    <xf numFmtId="0" fontId="21" fillId="0" borderId="40" xfId="13" applyFont="1" applyBorder="1" applyAlignment="1">
      <alignment vertical="center"/>
    </xf>
    <xf numFmtId="166" fontId="21" fillId="0" borderId="62" xfId="13" applyNumberFormat="1" applyFont="1" applyBorder="1" applyAlignment="1">
      <alignment vertical="center"/>
    </xf>
    <xf numFmtId="166" fontId="21" fillId="0" borderId="27" xfId="13" applyNumberFormat="1" applyFont="1" applyFill="1" applyBorder="1" applyAlignment="1">
      <alignment vertical="center" wrapText="1"/>
    </xf>
    <xf numFmtId="166" fontId="22" fillId="0" borderId="33" xfId="13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166" fontId="21" fillId="0" borderId="43" xfId="1" applyNumberFormat="1" applyFont="1" applyFill="1" applyBorder="1" applyAlignment="1">
      <alignment vertical="center" wrapText="1"/>
    </xf>
    <xf numFmtId="166" fontId="22" fillId="0" borderId="32" xfId="5" applyNumberFormat="1" applyFont="1" applyFill="1" applyBorder="1" applyAlignment="1">
      <alignment vertical="center" wrapText="1"/>
    </xf>
    <xf numFmtId="167" fontId="18" fillId="0" borderId="32" xfId="5" applyNumberFormat="1" applyFont="1" applyFill="1" applyBorder="1" applyAlignment="1">
      <alignment vertical="center"/>
    </xf>
    <xf numFmtId="3" fontId="21" fillId="0" borderId="32" xfId="13" applyNumberFormat="1" applyFont="1" applyFill="1" applyBorder="1" applyAlignment="1" applyProtection="1">
      <alignment vertical="center"/>
      <protection locked="0"/>
    </xf>
    <xf numFmtId="0" fontId="21" fillId="0" borderId="32" xfId="13" applyFont="1" applyFill="1" applyBorder="1" applyAlignment="1" applyProtection="1">
      <alignment horizontal="center" vertical="center"/>
      <protection locked="0"/>
    </xf>
    <xf numFmtId="0" fontId="21" fillId="0" borderId="32" xfId="13" applyFont="1" applyFill="1" applyBorder="1" applyAlignment="1" applyProtection="1">
      <alignment horizontal="left" vertical="center"/>
      <protection locked="0"/>
    </xf>
    <xf numFmtId="166" fontId="21" fillId="0" borderId="33" xfId="13" applyNumberFormat="1" applyFont="1" applyFill="1" applyBorder="1" applyAlignment="1" applyProtection="1">
      <alignment horizontal="right" vertical="center"/>
      <protection locked="0"/>
    </xf>
    <xf numFmtId="0" fontId="15" fillId="0" borderId="0" xfId="13" applyFont="1" applyFill="1" applyBorder="1" applyAlignment="1">
      <alignment horizontal="center" vertical="center"/>
    </xf>
    <xf numFmtId="0" fontId="1" fillId="0" borderId="0" xfId="15" applyFont="1" applyFill="1" applyBorder="1" applyAlignment="1"/>
    <xf numFmtId="0" fontId="1" fillId="0" borderId="0" xfId="0" applyFont="1" applyFill="1" applyBorder="1" applyAlignment="1"/>
    <xf numFmtId="3" fontId="18" fillId="0" borderId="0" xfId="13" applyNumberFormat="1" applyFont="1" applyFill="1" applyBorder="1" applyAlignment="1">
      <alignment vertical="center"/>
    </xf>
    <xf numFmtId="0" fontId="58" fillId="4" borderId="0" xfId="13" applyFont="1" applyFill="1" applyBorder="1" applyAlignment="1">
      <alignment horizontal="left" vertical="center" wrapText="1"/>
    </xf>
    <xf numFmtId="0" fontId="58" fillId="4" borderId="140" xfId="13" applyFont="1" applyFill="1" applyBorder="1" applyAlignment="1">
      <alignment horizontal="left" vertical="center" wrapText="1"/>
    </xf>
    <xf numFmtId="14" fontId="58" fillId="4" borderId="136" xfId="13" applyNumberFormat="1" applyFont="1" applyFill="1" applyBorder="1" applyAlignment="1">
      <alignment horizontal="right" vertical="center" wrapText="1"/>
    </xf>
    <xf numFmtId="0" fontId="58" fillId="4" borderId="137" xfId="13" applyFont="1" applyFill="1" applyBorder="1" applyAlignment="1">
      <alignment horizontal="right" vertical="center" wrapText="1"/>
    </xf>
    <xf numFmtId="0" fontId="58" fillId="0" borderId="0" xfId="13" applyFont="1" applyFill="1" applyBorder="1" applyAlignment="1">
      <alignment horizontal="right" vertical="center" wrapText="1"/>
    </xf>
    <xf numFmtId="4" fontId="49" fillId="6" borderId="0" xfId="15" applyNumberFormat="1" applyFont="1" applyFill="1" applyBorder="1" applyAlignment="1"/>
    <xf numFmtId="0" fontId="49" fillId="0" borderId="0" xfId="15" applyFont="1" applyFill="1" applyBorder="1" applyAlignment="1"/>
    <xf numFmtId="0" fontId="44" fillId="0" borderId="0" xfId="15" applyFont="1" applyFill="1" applyBorder="1" applyAlignment="1"/>
    <xf numFmtId="0" fontId="44" fillId="0" borderId="0" xfId="0" applyFont="1" applyFill="1" applyBorder="1" applyAlignment="1"/>
    <xf numFmtId="166" fontId="43" fillId="0" borderId="0" xfId="13" applyNumberFormat="1" applyFont="1" applyFill="1" applyBorder="1" applyAlignment="1">
      <alignment vertical="center"/>
    </xf>
    <xf numFmtId="0" fontId="17" fillId="0" borderId="0" xfId="13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5" fillId="0" borderId="0" xfId="13" applyFont="1" applyAlignment="1">
      <alignment vertical="center"/>
    </xf>
    <xf numFmtId="166" fontId="48" fillId="0" borderId="35" xfId="1" applyNumberFormat="1" applyFont="1" applyFill="1" applyBorder="1" applyAlignment="1">
      <alignment vertical="center" wrapText="1"/>
    </xf>
    <xf numFmtId="166" fontId="21" fillId="0" borderId="35" xfId="5" applyNumberFormat="1" applyFont="1" applyFill="1" applyBorder="1" applyAlignment="1">
      <alignment vertical="center" wrapText="1"/>
    </xf>
    <xf numFmtId="166" fontId="21" fillId="0" borderId="43" xfId="5" applyNumberFormat="1" applyFont="1" applyFill="1" applyBorder="1" applyAlignment="1">
      <alignment vertical="center" wrapText="1"/>
    </xf>
    <xf numFmtId="166" fontId="21" fillId="0" borderId="123" xfId="1" applyNumberFormat="1" applyFont="1" applyFill="1" applyBorder="1" applyAlignment="1" applyProtection="1">
      <alignment vertical="center" wrapText="1"/>
      <protection locked="0"/>
    </xf>
    <xf numFmtId="166" fontId="21" fillId="0" borderId="30" xfId="1" applyNumberFormat="1" applyFont="1" applyFill="1" applyBorder="1" applyAlignment="1" applyProtection="1">
      <alignment vertical="center" wrapText="1"/>
      <protection locked="0"/>
    </xf>
    <xf numFmtId="166" fontId="21" fillId="0" borderId="124" xfId="1" applyNumberFormat="1" applyFont="1" applyFill="1" applyBorder="1" applyAlignment="1" applyProtection="1">
      <alignment vertical="center" wrapText="1"/>
      <protection locked="0"/>
    </xf>
    <xf numFmtId="0" fontId="58" fillId="4" borderId="141" xfId="13" applyFont="1" applyFill="1" applyBorder="1" applyAlignment="1">
      <alignment horizontal="right" vertical="center"/>
    </xf>
    <xf numFmtId="0" fontId="15" fillId="0" borderId="0" xfId="13" applyFont="1" applyFill="1" applyBorder="1" applyAlignment="1">
      <alignment vertical="center" wrapText="1"/>
    </xf>
    <xf numFmtId="0" fontId="16" fillId="3" borderId="0" xfId="13" applyFont="1" applyFill="1" applyBorder="1" applyAlignment="1">
      <alignment horizontal="left" vertical="center" wrapText="1"/>
    </xf>
    <xf numFmtId="14" fontId="16" fillId="3" borderId="89" xfId="13" applyNumberFormat="1" applyFont="1" applyFill="1" applyBorder="1" applyAlignment="1">
      <alignment horizontal="right" vertical="center" wrapText="1"/>
    </xf>
    <xf numFmtId="171" fontId="21" fillId="0" borderId="35" xfId="13" applyNumberFormat="1" applyFont="1" applyFill="1" applyBorder="1" applyAlignment="1">
      <alignment vertical="center" wrapText="1"/>
    </xf>
    <xf numFmtId="171" fontId="22" fillId="0" borderId="32" xfId="13" applyNumberFormat="1" applyFont="1" applyFill="1" applyBorder="1" applyAlignment="1">
      <alignment vertical="center" wrapText="1"/>
    </xf>
    <xf numFmtId="0" fontId="28" fillId="0" borderId="0" xfId="0" applyFont="1" applyFill="1" applyBorder="1" applyAlignment="1"/>
    <xf numFmtId="0" fontId="27" fillId="0" borderId="142" xfId="0" applyFont="1" applyFill="1" applyBorder="1" applyAlignment="1"/>
    <xf numFmtId="0" fontId="28" fillId="0" borderId="142" xfId="0" applyFont="1" applyFill="1" applyBorder="1" applyAlignment="1"/>
    <xf numFmtId="0" fontId="55" fillId="8" borderId="0" xfId="0" applyFont="1" applyFill="1" applyBorder="1" applyAlignment="1">
      <alignment horizontal="center" vertical="center" wrapText="1"/>
    </xf>
    <xf numFmtId="0" fontId="55" fillId="8" borderId="147" xfId="0" applyFont="1" applyFill="1" applyBorder="1" applyAlignment="1">
      <alignment horizontal="center" vertical="center" wrapText="1"/>
    </xf>
    <xf numFmtId="0" fontId="28" fillId="0" borderId="148" xfId="0" applyFont="1" applyFill="1" applyBorder="1" applyAlignment="1"/>
    <xf numFmtId="0" fontId="28" fillId="0" borderId="14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135" xfId="0" applyFont="1" applyFill="1" applyBorder="1" applyAlignment="1">
      <alignment horizontal="center"/>
    </xf>
    <xf numFmtId="166" fontId="21" fillId="0" borderId="155" xfId="1" applyNumberFormat="1" applyFont="1" applyBorder="1" applyAlignment="1">
      <alignment horizontal="right" vertical="center" wrapText="1"/>
    </xf>
    <xf numFmtId="166" fontId="21" fillId="0" borderId="36" xfId="1" applyNumberFormat="1" applyFont="1" applyBorder="1" applyAlignment="1">
      <alignment horizontal="right" vertical="center" wrapText="1"/>
    </xf>
    <xf numFmtId="166" fontId="21" fillId="0" borderId="30" xfId="1" applyNumberFormat="1" applyFont="1" applyBorder="1" applyAlignment="1">
      <alignment horizontal="right" vertical="center" wrapText="1"/>
    </xf>
    <xf numFmtId="166" fontId="21" fillId="0" borderId="27" xfId="1" applyNumberFormat="1" applyFont="1" applyBorder="1" applyAlignment="1">
      <alignment horizontal="right" vertical="center" wrapText="1"/>
    </xf>
    <xf numFmtId="166" fontId="21" fillId="0" borderId="114" xfId="1" applyNumberFormat="1" applyFont="1" applyBorder="1" applyAlignment="1">
      <alignment horizontal="right" vertical="center" wrapText="1"/>
    </xf>
    <xf numFmtId="166" fontId="21" fillId="0" borderId="82" xfId="1" applyNumberFormat="1" applyFont="1" applyBorder="1" applyAlignment="1">
      <alignment horizontal="right" vertical="center" wrapText="1"/>
    </xf>
    <xf numFmtId="0" fontId="18" fillId="0" borderId="0" xfId="13" applyFont="1" applyFill="1" applyBorder="1" applyAlignment="1">
      <alignment horizontal="center" vertical="center" wrapText="1"/>
    </xf>
    <xf numFmtId="0" fontId="58" fillId="4" borderId="157" xfId="13" applyFont="1" applyFill="1" applyBorder="1" applyAlignment="1" applyProtection="1">
      <alignment horizontal="center" vertical="center" wrapText="1"/>
      <protection locked="0"/>
    </xf>
    <xf numFmtId="0" fontId="58" fillId="4" borderId="158" xfId="13" applyFont="1" applyFill="1" applyBorder="1" applyAlignment="1" applyProtection="1">
      <alignment horizontal="center" vertical="center" wrapText="1"/>
      <protection locked="0"/>
    </xf>
    <xf numFmtId="0" fontId="58" fillId="4" borderId="144" xfId="13" applyFont="1" applyFill="1" applyBorder="1" applyAlignment="1" applyProtection="1">
      <alignment horizontal="center" vertical="center" wrapText="1"/>
      <protection locked="0"/>
    </xf>
    <xf numFmtId="0" fontId="21" fillId="0" borderId="159" xfId="13" applyFont="1" applyFill="1" applyBorder="1" applyAlignment="1" applyProtection="1">
      <alignment horizontal="center" vertical="center" wrapText="1"/>
      <protection locked="0"/>
    </xf>
    <xf numFmtId="0" fontId="21" fillId="0" borderId="34" xfId="13" applyFont="1" applyFill="1" applyBorder="1" applyAlignment="1" applyProtection="1">
      <alignment horizontal="center" vertical="center" wrapText="1"/>
      <protection locked="0"/>
    </xf>
    <xf numFmtId="0" fontId="23" fillId="0" borderId="28" xfId="13" applyFont="1" applyFill="1" applyBorder="1" applyAlignment="1" applyProtection="1">
      <alignment horizontal="center" vertical="center" wrapText="1"/>
      <protection locked="0"/>
    </xf>
    <xf numFmtId="0" fontId="22" fillId="0" borderId="31" xfId="13" applyFont="1" applyFill="1" applyBorder="1" applyAlignment="1" applyProtection="1">
      <alignment vertical="center" wrapText="1"/>
      <protection locked="0"/>
    </xf>
    <xf numFmtId="166" fontId="17" fillId="0" borderId="0" xfId="13" applyNumberFormat="1" applyFont="1" applyFill="1" applyBorder="1" applyAlignment="1"/>
    <xf numFmtId="0" fontId="21" fillId="0" borderId="28" xfId="13" applyFont="1" applyFill="1" applyBorder="1" applyAlignment="1" applyProtection="1">
      <alignment horizontal="center" vertical="center" wrapText="1"/>
      <protection locked="0"/>
    </xf>
    <xf numFmtId="0" fontId="51" fillId="0" borderId="60" xfId="13" applyFont="1" applyFill="1" applyBorder="1" applyAlignment="1">
      <alignment horizontal="right" vertical="center" wrapText="1"/>
    </xf>
    <xf numFmtId="0" fontId="51" fillId="0" borderId="0" xfId="13" applyFont="1" applyFill="1" applyBorder="1" applyAlignment="1">
      <alignment horizontal="right" vertical="center" wrapText="1"/>
    </xf>
    <xf numFmtId="166" fontId="50" fillId="0" borderId="31" xfId="13" applyNumberFormat="1" applyFont="1" applyFill="1" applyBorder="1" applyAlignment="1">
      <alignment vertical="center" wrapText="1"/>
    </xf>
    <xf numFmtId="166" fontId="50" fillId="0" borderId="32" xfId="5" applyNumberFormat="1" applyFont="1" applyFill="1" applyBorder="1" applyAlignment="1">
      <alignment vertical="center"/>
    </xf>
    <xf numFmtId="166" fontId="50" fillId="0" borderId="33" xfId="5" applyNumberFormat="1" applyFont="1" applyFill="1" applyBorder="1" applyAlignment="1">
      <alignment vertical="center"/>
    </xf>
    <xf numFmtId="0" fontId="61" fillId="0" borderId="0" xfId="13" applyFont="1" applyFill="1" applyBorder="1" applyAlignment="1">
      <alignment wrapText="1"/>
    </xf>
    <xf numFmtId="166" fontId="61" fillId="0" borderId="0" xfId="13" applyNumberFormat="1" applyFont="1" applyFill="1" applyBorder="1" applyAlignment="1"/>
    <xf numFmtId="0" fontId="6" fillId="0" borderId="0" xfId="13" applyFont="1" applyFill="1" applyBorder="1" applyAlignment="1">
      <alignment wrapText="1"/>
    </xf>
    <xf numFmtId="166" fontId="6" fillId="0" borderId="0" xfId="13" applyNumberFormat="1" applyFont="1" applyFill="1" applyBorder="1" applyAlignment="1"/>
    <xf numFmtId="166" fontId="21" fillId="0" borderId="65" xfId="1" applyNumberFormat="1" applyFont="1" applyFill="1" applyBorder="1" applyAlignment="1">
      <alignment horizontal="right" vertical="center" wrapText="1"/>
    </xf>
    <xf numFmtId="0" fontId="49" fillId="0" borderId="153" xfId="0" applyFont="1" applyFill="1" applyBorder="1" applyAlignment="1">
      <alignment vertical="center"/>
    </xf>
    <xf numFmtId="166" fontId="49" fillId="0" borderId="68" xfId="0" applyNumberFormat="1" applyFont="1" applyFill="1" applyBorder="1" applyAlignment="1">
      <alignment horizontal="right" vertical="center"/>
    </xf>
    <xf numFmtId="166" fontId="62" fillId="9" borderId="68" xfId="0" applyNumberFormat="1" applyFont="1" applyFill="1" applyBorder="1" applyAlignment="1">
      <alignment horizontal="right" vertical="center" wrapText="1"/>
    </xf>
    <xf numFmtId="166" fontId="62" fillId="9" borderId="78" xfId="0" applyNumberFormat="1" applyFont="1" applyFill="1" applyBorder="1" applyAlignment="1">
      <alignment horizontal="right" vertical="center" wrapText="1"/>
    </xf>
    <xf numFmtId="0" fontId="44" fillId="0" borderId="151" xfId="0" quotePrefix="1" applyFont="1" applyFill="1" applyBorder="1" applyAlignment="1">
      <alignment vertical="center"/>
    </xf>
    <xf numFmtId="166" fontId="44" fillId="0" borderId="149" xfId="0" applyNumberFormat="1" applyFont="1" applyFill="1" applyBorder="1" applyAlignment="1">
      <alignment horizontal="right" vertical="center"/>
    </xf>
    <xf numFmtId="166" fontId="63" fillId="9" borderId="70" xfId="0" applyNumberFormat="1" applyFont="1" applyFill="1" applyBorder="1" applyAlignment="1">
      <alignment horizontal="right" vertical="center" wrapText="1"/>
    </xf>
    <xf numFmtId="166" fontId="63" fillId="9" borderId="119" xfId="0" applyNumberFormat="1" applyFont="1" applyFill="1" applyBorder="1" applyAlignment="1">
      <alignment horizontal="right" vertical="center" wrapText="1"/>
    </xf>
    <xf numFmtId="0" fontId="44" fillId="0" borderId="150" xfId="0" quotePrefix="1" applyFont="1" applyFill="1" applyBorder="1" applyAlignment="1">
      <alignment vertical="center"/>
    </xf>
    <xf numFmtId="166" fontId="44" fillId="0" borderId="65" xfId="0" applyNumberFormat="1" applyFont="1" applyFill="1" applyBorder="1" applyAlignment="1">
      <alignment horizontal="right" vertical="center"/>
    </xf>
    <xf numFmtId="166" fontId="63" fillId="0" borderId="65" xfId="0" applyNumberFormat="1" applyFont="1" applyFill="1" applyBorder="1" applyAlignment="1">
      <alignment horizontal="right" vertical="center" wrapText="1"/>
    </xf>
    <xf numFmtId="166" fontId="63" fillId="9" borderId="65" xfId="0" applyNumberFormat="1" applyFont="1" applyFill="1" applyBorder="1" applyAlignment="1">
      <alignment horizontal="right" vertical="center" wrapText="1"/>
    </xf>
    <xf numFmtId="166" fontId="63" fillId="9" borderId="123" xfId="0" applyNumberFormat="1" applyFont="1" applyFill="1" applyBorder="1" applyAlignment="1">
      <alignment horizontal="right" vertical="center" wrapText="1"/>
    </xf>
    <xf numFmtId="166" fontId="44" fillId="0" borderId="70" xfId="0" applyNumberFormat="1" applyFont="1" applyFill="1" applyBorder="1" applyAlignment="1">
      <alignment horizontal="right" vertical="center"/>
    </xf>
    <xf numFmtId="0" fontId="44" fillId="0" borderId="152" xfId="0" quotePrefix="1" applyFont="1" applyFill="1" applyBorder="1" applyAlignment="1">
      <alignment vertical="center"/>
    </xf>
    <xf numFmtId="166" fontId="44" fillId="0" borderId="50" xfId="0" applyNumberFormat="1" applyFont="1" applyFill="1" applyBorder="1" applyAlignment="1">
      <alignment horizontal="right" vertical="center"/>
    </xf>
    <xf numFmtId="166" fontId="63" fillId="9" borderId="50" xfId="0" applyNumberFormat="1" applyFont="1" applyFill="1" applyBorder="1" applyAlignment="1">
      <alignment horizontal="right" vertical="center" wrapText="1"/>
    </xf>
    <xf numFmtId="166" fontId="63" fillId="9" borderId="51" xfId="0" applyNumberFormat="1" applyFont="1" applyFill="1" applyBorder="1" applyAlignment="1">
      <alignment horizontal="right" vertical="center" wrapText="1"/>
    </xf>
    <xf numFmtId="0" fontId="44" fillId="0" borderId="151" xfId="0" applyFont="1" applyFill="1" applyBorder="1" applyAlignment="1">
      <alignment vertical="center" wrapText="1"/>
    </xf>
    <xf numFmtId="0" fontId="44" fillId="0" borderId="150" xfId="0" applyFont="1" applyFill="1" applyBorder="1" applyAlignment="1">
      <alignment vertical="center"/>
    </xf>
    <xf numFmtId="166" fontId="44" fillId="0" borderId="81" xfId="0" applyNumberFormat="1" applyFont="1" applyFill="1" applyBorder="1" applyAlignment="1">
      <alignment horizontal="right" vertical="center"/>
    </xf>
    <xf numFmtId="166" fontId="44" fillId="0" borderId="119" xfId="0" applyNumberFormat="1" applyFont="1" applyFill="1" applyBorder="1" applyAlignment="1">
      <alignment horizontal="right" vertical="center"/>
    </xf>
    <xf numFmtId="0" fontId="44" fillId="0" borderId="154" xfId="0" applyFont="1" applyFill="1" applyBorder="1" applyAlignment="1">
      <alignment vertical="center"/>
    </xf>
    <xf numFmtId="166" fontId="44" fillId="0" borderId="64" xfId="0" applyNumberFormat="1" applyFont="1" applyFill="1" applyBorder="1" applyAlignment="1">
      <alignment horizontal="right" vertical="center"/>
    </xf>
    <xf numFmtId="166" fontId="44" fillId="0" borderId="64" xfId="5" applyNumberFormat="1" applyFont="1" applyFill="1" applyBorder="1" applyAlignment="1">
      <alignment horizontal="right" vertical="center"/>
    </xf>
    <xf numFmtId="166" fontId="44" fillId="0" borderId="41" xfId="5" applyNumberFormat="1" applyFont="1" applyFill="1" applyBorder="1" applyAlignment="1">
      <alignment horizontal="right" vertical="center"/>
    </xf>
    <xf numFmtId="166" fontId="49" fillId="0" borderId="68" xfId="0" applyNumberFormat="1" applyFont="1" applyFill="1" applyBorder="1" applyAlignment="1"/>
    <xf numFmtId="166" fontId="49" fillId="0" borderId="41" xfId="0" applyNumberFormat="1" applyFont="1" applyFill="1" applyBorder="1" applyAlignment="1"/>
    <xf numFmtId="0" fontId="16" fillId="3" borderId="163" xfId="8" applyFont="1" applyFill="1" applyBorder="1" applyAlignment="1" applyProtection="1">
      <alignment horizontal="center" vertical="top" wrapText="1"/>
    </xf>
    <xf numFmtId="166" fontId="63" fillId="9" borderId="81" xfId="0" applyNumberFormat="1" applyFont="1" applyFill="1" applyBorder="1" applyAlignment="1">
      <alignment horizontal="right" vertical="center" wrapText="1"/>
    </xf>
    <xf numFmtId="166" fontId="28" fillId="0" borderId="0" xfId="0" applyNumberFormat="1" applyFont="1" applyFill="1" applyBorder="1" applyAlignment="1"/>
    <xf numFmtId="166" fontId="53" fillId="0" borderId="0" xfId="0" applyNumberFormat="1" applyFont="1" applyFill="1" applyBorder="1" applyAlignment="1"/>
    <xf numFmtId="0" fontId="16" fillId="3" borderId="58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166" fontId="21" fillId="0" borderId="39" xfId="5" applyNumberFormat="1" applyFont="1" applyFill="1" applyBorder="1" applyAlignment="1">
      <alignment vertical="center" wrapText="1"/>
    </xf>
    <xf numFmtId="171" fontId="22" fillId="0" borderId="43" xfId="13" applyNumberFormat="1" applyFont="1" applyFill="1" applyBorder="1" applyAlignment="1">
      <alignment vertical="center" wrapText="1"/>
    </xf>
    <xf numFmtId="0" fontId="21" fillId="0" borderId="25" xfId="1" quotePrefix="1" applyFont="1" applyFill="1" applyBorder="1" applyAlignment="1">
      <alignment horizontal="left" vertical="center" wrapText="1"/>
    </xf>
    <xf numFmtId="166" fontId="22" fillId="0" borderId="27" xfId="1" applyNumberFormat="1" applyFont="1" applyFill="1" applyBorder="1" applyAlignment="1">
      <alignment vertical="center"/>
    </xf>
    <xf numFmtId="166" fontId="22" fillId="0" borderId="36" xfId="1" applyNumberFormat="1" applyFont="1" applyFill="1" applyBorder="1" applyAlignment="1">
      <alignment vertical="center"/>
    </xf>
    <xf numFmtId="0" fontId="55" fillId="8" borderId="131" xfId="0" applyFont="1" applyFill="1" applyBorder="1" applyAlignment="1">
      <alignment horizontal="center" vertical="center"/>
    </xf>
    <xf numFmtId="166" fontId="50" fillId="0" borderId="38" xfId="11" quotePrefix="1" applyNumberFormat="1" applyFont="1" applyFill="1" applyBorder="1" applyAlignment="1">
      <alignment vertical="center" wrapText="1"/>
    </xf>
    <xf numFmtId="166" fontId="50" fillId="0" borderId="59" xfId="11" quotePrefix="1" applyNumberFormat="1" applyFont="1" applyFill="1" applyBorder="1" applyAlignment="1">
      <alignment vertical="center" wrapText="1"/>
    </xf>
    <xf numFmtId="166" fontId="50" fillId="0" borderId="43" xfId="11" quotePrefix="1" applyNumberFormat="1" applyFont="1" applyFill="1" applyBorder="1" applyAlignment="1">
      <alignment vertical="center" wrapText="1"/>
    </xf>
    <xf numFmtId="166" fontId="50" fillId="0" borderId="44" xfId="11" quotePrefix="1" applyNumberFormat="1" applyFont="1" applyFill="1" applyBorder="1" applyAlignment="1">
      <alignment vertical="center" wrapText="1"/>
    </xf>
    <xf numFmtId="3" fontId="50" fillId="0" borderId="32" xfId="1" applyNumberFormat="1" applyFont="1" applyFill="1" applyBorder="1" applyAlignment="1">
      <alignment vertical="center" wrapText="1"/>
    </xf>
    <xf numFmtId="3" fontId="50" fillId="0" borderId="33" xfId="1" applyNumberFormat="1" applyFont="1" applyFill="1" applyBorder="1" applyAlignment="1">
      <alignment vertical="center" wrapText="1"/>
    </xf>
    <xf numFmtId="166" fontId="50" fillId="0" borderId="54" xfId="11" quotePrefix="1" applyNumberFormat="1" applyFont="1" applyFill="1" applyBorder="1" applyAlignment="1">
      <alignment vertical="center" wrapText="1"/>
    </xf>
    <xf numFmtId="166" fontId="50" fillId="0" borderId="55" xfId="11" quotePrefix="1" applyNumberFormat="1" applyFont="1" applyFill="1" applyBorder="1" applyAlignment="1">
      <alignment vertical="center" wrapText="1"/>
    </xf>
    <xf numFmtId="166" fontId="50" fillId="0" borderId="35" xfId="11" quotePrefix="1" applyNumberFormat="1" applyFont="1" applyFill="1" applyBorder="1" applyAlignment="1">
      <alignment vertical="center" wrapText="1"/>
    </xf>
    <xf numFmtId="166" fontId="50" fillId="0" borderId="36" xfId="11" quotePrefix="1" applyNumberFormat="1" applyFont="1" applyFill="1" applyBorder="1" applyAlignment="1">
      <alignment vertical="center" wrapText="1"/>
    </xf>
    <xf numFmtId="166" fontId="50" fillId="0" borderId="32" xfId="1" applyNumberFormat="1" applyFont="1" applyFill="1" applyBorder="1" applyAlignment="1">
      <alignment vertical="center" wrapText="1"/>
    </xf>
    <xf numFmtId="166" fontId="50" fillId="0" borderId="32" xfId="11" quotePrefix="1" applyNumberFormat="1" applyFont="1" applyFill="1" applyBorder="1" applyAlignment="1">
      <alignment vertical="center" wrapText="1"/>
    </xf>
    <xf numFmtId="166" fontId="50" fillId="0" borderId="33" xfId="11" quotePrefix="1" applyNumberFormat="1" applyFont="1" applyFill="1" applyBorder="1" applyAlignment="1">
      <alignment vertical="center" wrapText="1"/>
    </xf>
    <xf numFmtId="0" fontId="51" fillId="0" borderId="42" xfId="1" applyFont="1" applyFill="1" applyBorder="1" applyAlignment="1">
      <alignment vertical="center" wrapText="1"/>
    </xf>
    <xf numFmtId="0" fontId="51" fillId="0" borderId="31" xfId="1" applyFont="1" applyFill="1" applyBorder="1" applyAlignment="1">
      <alignment vertical="center" wrapText="1"/>
    </xf>
    <xf numFmtId="0" fontId="50" fillId="0" borderId="37" xfId="1" applyFont="1" applyFill="1" applyBorder="1" applyAlignment="1">
      <alignment vertical="center" wrapText="1"/>
    </xf>
    <xf numFmtId="0" fontId="50" fillId="0" borderId="42" xfId="1" applyFont="1" applyFill="1" applyBorder="1" applyAlignment="1">
      <alignment vertical="center" wrapText="1"/>
    </xf>
    <xf numFmtId="0" fontId="50" fillId="0" borderId="53" xfId="1" applyFont="1" applyFill="1" applyBorder="1" applyAlignment="1">
      <alignment vertical="center" wrapText="1"/>
    </xf>
    <xf numFmtId="0" fontId="50" fillId="0" borderId="31" xfId="1" applyFont="1" applyFill="1" applyBorder="1" applyAlignment="1">
      <alignment vertical="center" wrapText="1"/>
    </xf>
    <xf numFmtId="166" fontId="51" fillId="0" borderId="43" xfId="5" applyNumberFormat="1" applyFont="1" applyFill="1" applyBorder="1" applyAlignment="1">
      <alignment horizontal="right" vertical="center"/>
    </xf>
    <xf numFmtId="166" fontId="51" fillId="0" borderId="44" xfId="5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/>
    <xf numFmtId="0" fontId="58" fillId="4" borderId="162" xfId="13" applyFont="1" applyFill="1" applyBorder="1" applyAlignment="1">
      <alignment horizontal="right" vertical="center"/>
    </xf>
    <xf numFmtId="0" fontId="22" fillId="9" borderId="41" xfId="17" applyFont="1" applyFill="1" applyBorder="1" applyAlignment="1">
      <alignment vertical="center" wrapText="1"/>
    </xf>
    <xf numFmtId="0" fontId="21" fillId="9" borderId="52" xfId="17" applyFont="1" applyFill="1" applyBorder="1" applyAlignment="1">
      <alignment vertical="center" wrapText="1"/>
    </xf>
    <xf numFmtId="166" fontId="21" fillId="9" borderId="26" xfId="17" applyNumberFormat="1" applyFont="1" applyFill="1" applyBorder="1" applyAlignment="1">
      <alignment vertical="center"/>
    </xf>
    <xf numFmtId="166" fontId="21" fillId="9" borderId="27" xfId="17" applyNumberFormat="1" applyFont="1" applyFill="1" applyBorder="1" applyAlignment="1">
      <alignment vertical="center"/>
    </xf>
    <xf numFmtId="0" fontId="21" fillId="9" borderId="110" xfId="17" applyFont="1" applyFill="1" applyBorder="1" applyAlignment="1">
      <alignment vertical="center" wrapText="1"/>
    </xf>
    <xf numFmtId="166" fontId="21" fillId="9" borderId="61" xfId="17" applyNumberFormat="1" applyFont="1" applyFill="1" applyBorder="1" applyAlignment="1">
      <alignment vertical="center"/>
    </xf>
    <xf numFmtId="166" fontId="21" fillId="9" borderId="62" xfId="17" applyNumberFormat="1" applyFont="1" applyFill="1" applyBorder="1" applyAlignment="1">
      <alignment vertical="center"/>
    </xf>
    <xf numFmtId="0" fontId="22" fillId="9" borderId="45" xfId="17" applyFont="1" applyFill="1" applyBorder="1" applyAlignment="1">
      <alignment vertical="center" wrapText="1"/>
    </xf>
    <xf numFmtId="166" fontId="22" fillId="9" borderId="32" xfId="17" applyNumberFormat="1" applyFont="1" applyFill="1" applyBorder="1" applyAlignment="1">
      <alignment vertical="center"/>
    </xf>
    <xf numFmtId="166" fontId="22" fillId="9" borderId="33" xfId="17" applyNumberFormat="1" applyFont="1" applyFill="1" applyBorder="1" applyAlignment="1">
      <alignment vertical="center"/>
    </xf>
    <xf numFmtId="166" fontId="22" fillId="9" borderId="43" xfId="17" applyNumberFormat="1" applyFont="1" applyFill="1" applyBorder="1" applyAlignment="1">
      <alignment vertical="center"/>
    </xf>
    <xf numFmtId="166" fontId="22" fillId="9" borderId="44" xfId="17" applyNumberFormat="1" applyFont="1" applyFill="1" applyBorder="1" applyAlignment="1">
      <alignment vertical="center"/>
    </xf>
    <xf numFmtId="166" fontId="21" fillId="9" borderId="55" xfId="17" applyNumberFormat="1" applyFont="1" applyFill="1" applyBorder="1" applyAlignment="1">
      <alignment vertical="center"/>
    </xf>
    <xf numFmtId="0" fontId="21" fillId="9" borderId="0" xfId="17" applyFont="1" applyFill="1" applyBorder="1" applyAlignment="1">
      <alignment vertical="center" wrapText="1"/>
    </xf>
    <xf numFmtId="0" fontId="21" fillId="9" borderId="81" xfId="17" applyFont="1" applyFill="1" applyBorder="1" applyAlignment="1">
      <alignment vertical="center" wrapText="1"/>
    </xf>
    <xf numFmtId="166" fontId="21" fillId="9" borderId="38" xfId="17" applyNumberFormat="1" applyFont="1" applyFill="1" applyBorder="1" applyAlignment="1">
      <alignment vertical="center"/>
    </xf>
    <xf numFmtId="166" fontId="21" fillId="9" borderId="59" xfId="17" applyNumberFormat="1" applyFont="1" applyFill="1" applyBorder="1" applyAlignment="1">
      <alignment vertical="center"/>
    </xf>
    <xf numFmtId="166" fontId="21" fillId="9" borderId="29" xfId="17" applyNumberFormat="1" applyFont="1" applyFill="1" applyBorder="1" applyAlignment="1">
      <alignment vertical="center"/>
    </xf>
    <xf numFmtId="166" fontId="21" fillId="9" borderId="30" xfId="17" applyNumberFormat="1" applyFont="1" applyFill="1" applyBorder="1" applyAlignment="1">
      <alignment vertical="center"/>
    </xf>
    <xf numFmtId="166" fontId="21" fillId="9" borderId="35" xfId="17" applyNumberFormat="1" applyFont="1" applyFill="1" applyBorder="1" applyAlignment="1">
      <alignment vertical="center"/>
    </xf>
    <xf numFmtId="166" fontId="21" fillId="9" borderId="36" xfId="17" applyNumberFormat="1" applyFont="1" applyFill="1" applyBorder="1" applyAlignment="1">
      <alignment vertical="center"/>
    </xf>
    <xf numFmtId="166" fontId="21" fillId="9" borderId="40" xfId="17" applyNumberFormat="1" applyFont="1" applyFill="1" applyBorder="1" applyAlignment="1">
      <alignment vertical="center"/>
    </xf>
    <xf numFmtId="166" fontId="21" fillId="9" borderId="74" xfId="17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23" fillId="0" borderId="34" xfId="1" applyFont="1" applyFill="1" applyBorder="1" applyAlignment="1">
      <alignment vertical="center" wrapText="1"/>
    </xf>
    <xf numFmtId="0" fontId="23" fillId="0" borderId="35" xfId="1" applyFont="1" applyFill="1" applyBorder="1" applyAlignment="1">
      <alignment horizontal="center" vertical="center"/>
    </xf>
    <xf numFmtId="166" fontId="21" fillId="0" borderId="74" xfId="5" applyNumberFormat="1" applyFont="1" applyFill="1" applyBorder="1" applyAlignment="1">
      <alignment vertical="center" wrapText="1"/>
    </xf>
    <xf numFmtId="167" fontId="22" fillId="0" borderId="33" xfId="5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166" fontId="66" fillId="0" borderId="0" xfId="0" applyNumberFormat="1" applyFont="1" applyFill="1" applyBorder="1" applyAlignment="1"/>
    <xf numFmtId="0" fontId="58" fillId="4" borderId="162" xfId="13" applyFont="1" applyFill="1" applyBorder="1" applyAlignment="1">
      <alignment horizontal="center" vertical="center" wrapText="1"/>
    </xf>
    <xf numFmtId="166" fontId="21" fillId="0" borderId="36" xfId="5" applyNumberFormat="1" applyFont="1" applyBorder="1" applyAlignment="1">
      <alignment vertical="center" wrapText="1"/>
    </xf>
    <xf numFmtId="166" fontId="21" fillId="0" borderId="61" xfId="5" applyNumberFormat="1" applyFont="1" applyBorder="1" applyAlignment="1">
      <alignment vertical="center" wrapText="1"/>
    </xf>
    <xf numFmtId="166" fontId="21" fillId="0" borderId="62" xfId="5" applyNumberFormat="1" applyFont="1" applyFill="1" applyBorder="1" applyAlignment="1">
      <alignment vertical="center" wrapText="1"/>
    </xf>
    <xf numFmtId="168" fontId="21" fillId="0" borderId="37" xfId="13" applyNumberFormat="1" applyFont="1" applyFill="1" applyBorder="1" applyAlignment="1" applyProtection="1">
      <alignment vertical="center" wrapText="1"/>
      <protection locked="0"/>
    </xf>
    <xf numFmtId="168" fontId="21" fillId="0" borderId="25" xfId="13" applyNumberFormat="1" applyFont="1" applyFill="1" applyBorder="1" applyAlignment="1" applyProtection="1">
      <alignment horizontal="left" vertical="center" wrapText="1"/>
      <protection locked="0"/>
    </xf>
    <xf numFmtId="168" fontId="21" fillId="0" borderId="34" xfId="13" quotePrefix="1" applyNumberFormat="1" applyFont="1" applyFill="1" applyBorder="1" applyAlignment="1" applyProtection="1">
      <alignment horizontal="left" vertical="center" wrapText="1"/>
      <protection locked="0"/>
    </xf>
    <xf numFmtId="168" fontId="21" fillId="0" borderId="28" xfId="13" quotePrefix="1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3" fontId="15" fillId="0" borderId="96" xfId="1" applyNumberFormat="1" applyFont="1" applyBorder="1" applyAlignment="1">
      <alignment vertical="center"/>
    </xf>
    <xf numFmtId="4" fontId="15" fillId="0" borderId="97" xfId="1" applyNumberFormat="1" applyFont="1" applyBorder="1" applyAlignment="1">
      <alignment vertical="center"/>
    </xf>
    <xf numFmtId="166" fontId="15" fillId="0" borderId="36" xfId="1" applyNumberFormat="1" applyFont="1" applyBorder="1" applyAlignment="1">
      <alignment vertical="center"/>
    </xf>
    <xf numFmtId="166" fontId="15" fillId="0" borderId="30" xfId="1" applyNumberFormat="1" applyFont="1" applyBorder="1" applyAlignment="1">
      <alignment vertical="center"/>
    </xf>
    <xf numFmtId="9" fontId="47" fillId="0" borderId="43" xfId="13" applyNumberFormat="1" applyFont="1" applyFill="1" applyBorder="1" applyAlignment="1">
      <alignment horizontal="right" vertical="center" wrapText="1"/>
    </xf>
    <xf numFmtId="0" fontId="47" fillId="0" borderId="43" xfId="13" applyFont="1" applyFill="1" applyBorder="1" applyAlignment="1">
      <alignment horizontal="right" vertical="center" wrapText="1"/>
    </xf>
    <xf numFmtId="0" fontId="47" fillId="0" borderId="44" xfId="13" applyFont="1" applyFill="1" applyBorder="1" applyAlignment="1">
      <alignment horizontal="right" vertical="center" wrapText="1"/>
    </xf>
    <xf numFmtId="0" fontId="47" fillId="0" borderId="62" xfId="13" applyFont="1" applyFill="1" applyBorder="1" applyAlignment="1">
      <alignment horizontal="right" vertical="center" wrapText="1"/>
    </xf>
    <xf numFmtId="9" fontId="47" fillId="0" borderId="32" xfId="13" applyNumberFormat="1" applyFont="1" applyFill="1" applyBorder="1" applyAlignment="1">
      <alignment horizontal="right" vertical="center" wrapText="1"/>
    </xf>
    <xf numFmtId="0" fontId="47" fillId="0" borderId="32" xfId="13" applyFont="1" applyFill="1" applyBorder="1" applyAlignment="1">
      <alignment horizontal="right" vertical="center" wrapText="1"/>
    </xf>
    <xf numFmtId="0" fontId="47" fillId="0" borderId="33" xfId="13" applyFont="1" applyFill="1" applyBorder="1" applyAlignment="1">
      <alignment horizontal="right" vertical="center" wrapText="1"/>
    </xf>
    <xf numFmtId="9" fontId="47" fillId="0" borderId="33" xfId="13" applyNumberFormat="1" applyFont="1" applyFill="1" applyBorder="1" applyAlignment="1">
      <alignment horizontal="right" vertical="center" wrapText="1"/>
    </xf>
    <xf numFmtId="166" fontId="47" fillId="0" borderId="32" xfId="13" applyNumberFormat="1" applyFont="1" applyFill="1" applyBorder="1" applyAlignment="1">
      <alignment horizontal="right" vertical="center" wrapText="1"/>
    </xf>
    <xf numFmtId="166" fontId="47" fillId="0" borderId="33" xfId="13" applyNumberFormat="1" applyFont="1" applyFill="1" applyBorder="1" applyAlignment="1">
      <alignment horizontal="right" vertical="center" wrapText="1"/>
    </xf>
    <xf numFmtId="10" fontId="47" fillId="0" borderId="32" xfId="13" applyNumberFormat="1" applyFont="1" applyFill="1" applyBorder="1" applyAlignment="1">
      <alignment horizontal="right" vertical="center" wrapText="1"/>
    </xf>
    <xf numFmtId="166" fontId="50" fillId="0" borderId="33" xfId="13" applyNumberFormat="1" applyFont="1" applyBorder="1" applyAlignment="1">
      <alignment horizontal="right" vertical="center"/>
    </xf>
    <xf numFmtId="0" fontId="58" fillId="4" borderId="133" xfId="13" applyFont="1" applyFill="1" applyBorder="1" applyAlignment="1">
      <alignment horizontal="left" vertical="center"/>
    </xf>
    <xf numFmtId="0" fontId="57" fillId="4" borderId="133" xfId="13" applyFont="1" applyFill="1" applyBorder="1" applyAlignment="1">
      <alignment horizontal="left" vertical="center"/>
    </xf>
    <xf numFmtId="0" fontId="57" fillId="4" borderId="165" xfId="13" applyFont="1" applyFill="1" applyBorder="1" applyAlignment="1">
      <alignment horizontal="left" vertical="center"/>
    </xf>
    <xf numFmtId="0" fontId="58" fillId="4" borderId="169" xfId="13" applyFont="1" applyFill="1" applyBorder="1" applyAlignment="1">
      <alignment horizontal="center" vertical="center" wrapText="1"/>
    </xf>
    <xf numFmtId="0" fontId="15" fillId="10" borderId="0" xfId="13" applyFont="1" applyFill="1" applyBorder="1" applyAlignment="1">
      <alignment vertical="center"/>
    </xf>
    <xf numFmtId="3" fontId="18" fillId="7" borderId="15" xfId="13" applyNumberFormat="1" applyFont="1" applyFill="1" applyBorder="1" applyAlignment="1">
      <alignment vertical="center"/>
    </xf>
    <xf numFmtId="3" fontId="18" fillId="6" borderId="15" xfId="13" applyNumberFormat="1" applyFont="1" applyFill="1" applyBorder="1" applyAlignment="1">
      <alignment vertical="center"/>
    </xf>
    <xf numFmtId="0" fontId="58" fillId="8" borderId="0" xfId="13" applyFont="1" applyFill="1" applyBorder="1" applyAlignment="1">
      <alignment horizontal="left" vertical="center" wrapText="1"/>
    </xf>
    <xf numFmtId="10" fontId="58" fillId="8" borderId="162" xfId="19" applyNumberFormat="1" applyFont="1" applyFill="1" applyBorder="1" applyAlignment="1">
      <alignment horizontal="right" vertical="center"/>
    </xf>
    <xf numFmtId="14" fontId="58" fillId="8" borderId="0" xfId="13" applyNumberFormat="1" applyFont="1" applyFill="1" applyBorder="1" applyAlignment="1">
      <alignment horizontal="right" vertical="center" wrapText="1"/>
    </xf>
    <xf numFmtId="0" fontId="67" fillId="0" borderId="0" xfId="13" applyFont="1" applyFill="1" applyBorder="1" applyAlignment="1">
      <alignment vertical="center" wrapText="1"/>
    </xf>
    <xf numFmtId="166" fontId="67" fillId="0" borderId="167" xfId="13" applyNumberFormat="1" applyFont="1" applyFill="1" applyBorder="1" applyAlignment="1">
      <alignment horizontal="right" vertical="center"/>
    </xf>
    <xf numFmtId="166" fontId="67" fillId="0" borderId="0" xfId="13" applyNumberFormat="1" applyFont="1" applyFill="1" applyBorder="1" applyAlignment="1">
      <alignment horizontal="right" vertical="center"/>
    </xf>
    <xf numFmtId="0" fontId="58" fillId="8" borderId="0" xfId="13" applyFont="1" applyFill="1" applyBorder="1" applyAlignment="1">
      <alignment vertical="center" wrapText="1"/>
    </xf>
    <xf numFmtId="166" fontId="58" fillId="8" borderId="162" xfId="19" applyNumberFormat="1" applyFont="1" applyFill="1" applyBorder="1" applyAlignment="1">
      <alignment horizontal="right" vertical="center"/>
    </xf>
    <xf numFmtId="166" fontId="58" fillId="8" borderId="0" xfId="19" applyNumberFormat="1" applyFont="1" applyFill="1" applyBorder="1" applyAlignment="1">
      <alignment horizontal="right" vertical="center"/>
    </xf>
    <xf numFmtId="166" fontId="68" fillId="0" borderId="167" xfId="13" applyNumberFormat="1" applyFont="1" applyFill="1" applyBorder="1" applyAlignment="1">
      <alignment horizontal="right" vertical="center"/>
    </xf>
    <xf numFmtId="166" fontId="68" fillId="0" borderId="0" xfId="19" applyNumberFormat="1" applyFont="1" applyFill="1" applyBorder="1" applyAlignment="1">
      <alignment horizontal="right" vertical="center"/>
    </xf>
    <xf numFmtId="166" fontId="68" fillId="0" borderId="167" xfId="19" applyNumberFormat="1" applyFont="1" applyFill="1" applyBorder="1" applyAlignment="1">
      <alignment horizontal="right" vertical="center"/>
    </xf>
    <xf numFmtId="0" fontId="58" fillId="8" borderId="170" xfId="13" applyFont="1" applyFill="1" applyBorder="1" applyAlignment="1">
      <alignment vertical="center" wrapText="1"/>
    </xf>
    <xf numFmtId="10" fontId="58" fillId="8" borderId="161" xfId="19" applyNumberFormat="1" applyFont="1" applyFill="1" applyBorder="1" applyAlignment="1">
      <alignment horizontal="right" vertical="center"/>
    </xf>
    <xf numFmtId="10" fontId="58" fillId="8" borderId="170" xfId="19" applyNumberFormat="1" applyFont="1" applyFill="1" applyBorder="1" applyAlignment="1">
      <alignment horizontal="right" vertical="center"/>
    </xf>
    <xf numFmtId="0" fontId="58" fillId="8" borderId="140" xfId="13" applyFont="1" applyFill="1" applyBorder="1" applyAlignment="1">
      <alignment vertical="center" wrapText="1"/>
    </xf>
    <xf numFmtId="10" fontId="58" fillId="8" borderId="141" xfId="19" applyNumberFormat="1" applyFont="1" applyFill="1" applyBorder="1" applyAlignment="1">
      <alignment horizontal="right" vertical="center"/>
    </xf>
    <xf numFmtId="0" fontId="67" fillId="0" borderId="171" xfId="13" applyFont="1" applyFill="1" applyBorder="1" applyAlignment="1">
      <alignment vertical="center" wrapText="1"/>
    </xf>
    <xf numFmtId="166" fontId="67" fillId="0" borderId="168" xfId="13" applyNumberFormat="1" applyFont="1" applyFill="1" applyBorder="1" applyAlignment="1">
      <alignment horizontal="right" vertical="center"/>
    </xf>
    <xf numFmtId="166" fontId="67" fillId="0" borderId="171" xfId="13" applyNumberFormat="1" applyFont="1" applyFill="1" applyBorder="1" applyAlignment="1">
      <alignment horizontal="right" vertical="center"/>
    </xf>
    <xf numFmtId="0" fontId="15" fillId="0" borderId="0" xfId="18" applyFont="1" applyFill="1" applyBorder="1" applyAlignment="1"/>
    <xf numFmtId="0" fontId="69" fillId="0" borderId="0" xfId="0" applyFont="1" applyFill="1" applyBorder="1" applyAlignment="1"/>
    <xf numFmtId="0" fontId="60" fillId="0" borderId="0" xfId="20" applyFont="1" applyFill="1" applyBorder="1" applyAlignment="1">
      <alignment vertical="center"/>
    </xf>
    <xf numFmtId="3" fontId="60" fillId="0" borderId="0" xfId="20" applyNumberFormat="1" applyFont="1" applyFill="1" applyBorder="1" applyAlignment="1">
      <alignment vertical="center"/>
    </xf>
    <xf numFmtId="0" fontId="64" fillId="0" borderId="0" xfId="20" applyFont="1" applyFill="1" applyBorder="1" applyAlignment="1">
      <alignment vertical="center"/>
    </xf>
    <xf numFmtId="3" fontId="64" fillId="0" borderId="0" xfId="20" applyNumberFormat="1" applyFont="1" applyFill="1" applyBorder="1" applyAlignment="1">
      <alignment vertical="center"/>
    </xf>
    <xf numFmtId="49" fontId="68" fillId="0" borderId="179" xfId="20" applyNumberFormat="1" applyFont="1" applyFill="1" applyBorder="1" applyAlignment="1">
      <alignment horizontal="center" vertical="center" wrapText="1"/>
    </xf>
    <xf numFmtId="166" fontId="68" fillId="0" borderId="181" xfId="20" applyNumberFormat="1" applyFont="1" applyFill="1" applyBorder="1" applyAlignment="1">
      <alignment vertical="center"/>
    </xf>
    <xf numFmtId="166" fontId="68" fillId="0" borderId="179" xfId="20" applyNumberFormat="1" applyFont="1" applyFill="1" applyBorder="1" applyAlignment="1">
      <alignment vertical="center"/>
    </xf>
    <xf numFmtId="166" fontId="67" fillId="0" borderId="181" xfId="20" applyNumberFormat="1" applyFont="1" applyFill="1" applyBorder="1" applyAlignment="1">
      <alignment vertical="center"/>
    </xf>
    <xf numFmtId="166" fontId="67" fillId="0" borderId="179" xfId="20" applyNumberFormat="1" applyFont="1" applyFill="1" applyBorder="1" applyAlignment="1">
      <alignment vertical="center"/>
    </xf>
    <xf numFmtId="166" fontId="68" fillId="0" borderId="183" xfId="20" applyNumberFormat="1" applyFont="1" applyFill="1" applyBorder="1" applyAlignment="1">
      <alignment vertical="center"/>
    </xf>
    <xf numFmtId="166" fontId="60" fillId="0" borderId="0" xfId="20" applyNumberFormat="1" applyFont="1" applyFill="1" applyBorder="1" applyAlignment="1">
      <alignment vertical="center"/>
    </xf>
    <xf numFmtId="0" fontId="68" fillId="0" borderId="0" xfId="20" applyFont="1" applyFill="1" applyBorder="1" applyAlignment="1">
      <alignment horizontal="center" vertical="center"/>
    </xf>
    <xf numFmtId="0" fontId="71" fillId="0" borderId="0" xfId="21" applyFont="1" applyFill="1" applyBorder="1" applyAlignment="1">
      <alignment vertical="center" wrapText="1"/>
    </xf>
    <xf numFmtId="174" fontId="47" fillId="0" borderId="32" xfId="13" applyNumberFormat="1" applyFont="1" applyFill="1" applyBorder="1" applyAlignment="1">
      <alignment horizontal="right" vertical="center" wrapText="1"/>
    </xf>
    <xf numFmtId="0" fontId="21" fillId="0" borderId="0" xfId="13" applyFont="1" applyFill="1" applyBorder="1" applyAlignment="1">
      <alignment horizontal="center" vertical="center"/>
    </xf>
    <xf numFmtId="0" fontId="21" fillId="0" borderId="0" xfId="13" applyFont="1" applyFill="1" applyBorder="1" applyAlignment="1">
      <alignment vertical="center"/>
    </xf>
    <xf numFmtId="0" fontId="22" fillId="0" borderId="0" xfId="13" applyFont="1" applyFill="1" applyBorder="1" applyAlignment="1">
      <alignment vertical="center" wrapText="1"/>
    </xf>
    <xf numFmtId="166" fontId="22" fillId="0" borderId="0" xfId="16" applyNumberFormat="1" applyFont="1" applyFill="1" applyBorder="1" applyAlignment="1">
      <alignment horizontal="left" vertical="center"/>
    </xf>
    <xf numFmtId="171" fontId="22" fillId="0" borderId="0" xfId="16" applyNumberFormat="1" applyFont="1" applyFill="1" applyBorder="1" applyAlignment="1">
      <alignment horizontal="right" vertical="center"/>
    </xf>
    <xf numFmtId="0" fontId="21" fillId="9" borderId="77" xfId="17" applyFont="1" applyFill="1" applyBorder="1" applyAlignment="1">
      <alignment vertical="center" wrapText="1"/>
    </xf>
    <xf numFmtId="166" fontId="21" fillId="9" borderId="123" xfId="17" applyNumberFormat="1" applyFont="1" applyFill="1" applyBorder="1" applyAlignment="1">
      <alignment vertical="center"/>
    </xf>
    <xf numFmtId="0" fontId="21" fillId="9" borderId="76" xfId="17" applyFont="1" applyFill="1" applyBorder="1" applyAlignment="1">
      <alignment vertical="center" wrapText="1"/>
    </xf>
    <xf numFmtId="0" fontId="21" fillId="9" borderId="37" xfId="17" applyFont="1" applyFill="1" applyBorder="1" applyAlignment="1">
      <alignment vertical="center" wrapText="1"/>
    </xf>
    <xf numFmtId="175" fontId="21" fillId="0" borderId="32" xfId="1" applyNumberFormat="1" applyFont="1" applyFill="1" applyBorder="1" applyAlignment="1" applyProtection="1">
      <alignment horizontal="right" vertical="center"/>
      <protection locked="0"/>
    </xf>
    <xf numFmtId="175" fontId="21" fillId="0" borderId="32" xfId="13" applyNumberFormat="1" applyFont="1" applyFill="1" applyBorder="1" applyAlignment="1" applyProtection="1">
      <alignment horizontal="right" vertical="center"/>
      <protection locked="0"/>
    </xf>
    <xf numFmtId="167" fontId="22" fillId="0" borderId="32" xfId="5" applyNumberFormat="1" applyFont="1" applyFill="1" applyBorder="1" applyAlignment="1">
      <alignment vertical="center" wrapText="1"/>
    </xf>
    <xf numFmtId="166" fontId="21" fillId="0" borderId="35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36" xfId="13" applyNumberFormat="1" applyFont="1" applyFill="1" applyBorder="1" applyAlignment="1" applyProtection="1">
      <alignment horizontal="right" vertical="center" wrapText="1"/>
      <protection locked="0"/>
    </xf>
    <xf numFmtId="174" fontId="21" fillId="0" borderId="35" xfId="1" applyNumberFormat="1" applyFont="1" applyFill="1" applyBorder="1" applyAlignment="1" applyProtection="1">
      <alignment horizontal="right" vertical="center"/>
      <protection locked="0"/>
    </xf>
    <xf numFmtId="166" fontId="21" fillId="0" borderId="104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160" xfId="13" applyNumberFormat="1" applyFont="1" applyFill="1" applyBorder="1" applyAlignment="1">
      <alignment horizontal="right" vertical="center" wrapText="1"/>
    </xf>
    <xf numFmtId="166" fontId="21" fillId="0" borderId="34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40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13" applyNumberFormat="1" applyFont="1" applyFill="1" applyBorder="1" applyAlignment="1">
      <alignment horizontal="right" vertical="center" wrapText="1"/>
    </xf>
    <xf numFmtId="166" fontId="21" fillId="0" borderId="43" xfId="13" applyNumberFormat="1" applyFont="1" applyFill="1" applyBorder="1" applyAlignment="1" applyProtection="1">
      <alignment horizontal="right" vertical="center" wrapText="1"/>
      <protection locked="0"/>
    </xf>
    <xf numFmtId="166" fontId="21" fillId="0" borderId="110" xfId="13" applyNumberFormat="1" applyFont="1" applyFill="1" applyBorder="1" applyAlignment="1">
      <alignment horizontal="right" vertical="center" wrapText="1"/>
    </xf>
    <xf numFmtId="166" fontId="22" fillId="0" borderId="43" xfId="13" applyNumberFormat="1" applyFont="1" applyFill="1" applyBorder="1" applyAlignment="1" applyProtection="1">
      <alignment horizontal="right" vertical="center" wrapText="1"/>
      <protection locked="0"/>
    </xf>
    <xf numFmtId="166" fontId="22" fillId="0" borderId="45" xfId="13" applyNumberFormat="1" applyFont="1" applyFill="1" applyBorder="1" applyAlignment="1" applyProtection="1">
      <alignment horizontal="right" vertical="center" wrapText="1"/>
      <protection locked="0"/>
    </xf>
    <xf numFmtId="166" fontId="15" fillId="0" borderId="0" xfId="13" applyNumberFormat="1" applyFont="1" applyFill="1" applyBorder="1" applyAlignment="1"/>
    <xf numFmtId="166" fontId="15" fillId="0" borderId="59" xfId="1" applyNumberFormat="1" applyFont="1" applyFill="1" applyBorder="1" applyAlignment="1">
      <alignment vertical="center"/>
    </xf>
    <xf numFmtId="166" fontId="15" fillId="0" borderId="30" xfId="1" applyNumberFormat="1" applyFont="1" applyFill="1" applyBorder="1" applyAlignment="1">
      <alignment vertical="center"/>
    </xf>
    <xf numFmtId="171" fontId="22" fillId="0" borderId="32" xfId="5" applyNumberFormat="1" applyFont="1" applyFill="1" applyBorder="1" applyAlignment="1">
      <alignment horizontal="right" vertical="center"/>
    </xf>
    <xf numFmtId="171" fontId="22" fillId="0" borderId="32" xfId="1" applyNumberFormat="1" applyFont="1" applyFill="1" applyBorder="1" applyAlignment="1">
      <alignment vertical="center" wrapText="1"/>
    </xf>
    <xf numFmtId="171" fontId="22" fillId="0" borderId="33" xfId="1" applyNumberFormat="1" applyFont="1" applyFill="1" applyBorder="1" applyAlignment="1">
      <alignment vertical="center" wrapText="1"/>
    </xf>
    <xf numFmtId="166" fontId="68" fillId="0" borderId="184" xfId="19" applyNumberFormat="1" applyFont="1" applyFill="1" applyBorder="1" applyAlignment="1">
      <alignment horizontal="right" vertical="center"/>
    </xf>
    <xf numFmtId="166" fontId="68" fillId="0" borderId="52" xfId="19" applyNumberFormat="1" applyFont="1" applyFill="1" applyBorder="1" applyAlignment="1">
      <alignment horizontal="right" vertical="center"/>
    </xf>
    <xf numFmtId="0" fontId="68" fillId="0" borderId="110" xfId="20" applyFont="1" applyFill="1" applyBorder="1" applyAlignment="1">
      <alignment horizontal="center" vertical="center"/>
    </xf>
    <xf numFmtId="0" fontId="71" fillId="0" borderId="110" xfId="21" applyFont="1" applyFill="1" applyBorder="1" applyAlignment="1">
      <alignment vertical="center" wrapText="1"/>
    </xf>
    <xf numFmtId="166" fontId="68" fillId="0" borderId="185" xfId="19" applyNumberFormat="1" applyFont="1" applyFill="1" applyBorder="1" applyAlignment="1">
      <alignment horizontal="right" vertical="center"/>
    </xf>
    <xf numFmtId="166" fontId="68" fillId="0" borderId="110" xfId="19" applyNumberFormat="1" applyFont="1" applyFill="1" applyBorder="1" applyAlignment="1">
      <alignment horizontal="right" vertical="center"/>
    </xf>
    <xf numFmtId="166" fontId="68" fillId="0" borderId="186" xfId="19" applyNumberFormat="1" applyFont="1" applyFill="1" applyBorder="1" applyAlignment="1">
      <alignment horizontal="right" vertical="center"/>
    </xf>
    <xf numFmtId="166" fontId="68" fillId="0" borderId="81" xfId="19" applyNumberFormat="1" applyFont="1" applyFill="1" applyBorder="1" applyAlignment="1">
      <alignment horizontal="right" vertical="center"/>
    </xf>
    <xf numFmtId="0" fontId="68" fillId="0" borderId="52" xfId="20" applyFont="1" applyFill="1" applyBorder="1" applyAlignment="1">
      <alignment horizontal="center" vertical="center"/>
    </xf>
    <xf numFmtId="0" fontId="71" fillId="0" borderId="52" xfId="21" applyFont="1" applyFill="1" applyBorder="1" applyAlignment="1">
      <alignment vertical="center" wrapText="1"/>
    </xf>
    <xf numFmtId="166" fontId="68" fillId="0" borderId="184" xfId="13" applyNumberFormat="1" applyFont="1" applyFill="1" applyBorder="1" applyAlignment="1">
      <alignment horizontal="right" vertical="center"/>
    </xf>
    <xf numFmtId="166" fontId="68" fillId="0" borderId="76" xfId="13" applyNumberFormat="1" applyFont="1" applyFill="1" applyBorder="1" applyAlignment="1">
      <alignment horizontal="right" vertical="center"/>
    </xf>
    <xf numFmtId="166" fontId="68" fillId="0" borderId="77" xfId="19" applyNumberFormat="1" applyFont="1" applyFill="1" applyBorder="1" applyAlignment="1">
      <alignment horizontal="right" vertical="center"/>
    </xf>
    <xf numFmtId="166" fontId="68" fillId="0" borderId="187" xfId="19" applyNumberFormat="1" applyFont="1" applyFill="1" applyBorder="1" applyAlignment="1">
      <alignment horizontal="right" vertical="center"/>
    </xf>
    <xf numFmtId="0" fontId="68" fillId="0" borderId="25" xfId="13" applyFont="1" applyFill="1" applyBorder="1" applyAlignment="1">
      <alignment vertical="center" wrapText="1"/>
    </xf>
    <xf numFmtId="0" fontId="68" fillId="0" borderId="34" xfId="13" quotePrefix="1" applyFont="1" applyFill="1" applyBorder="1" applyAlignment="1">
      <alignment horizontal="left" vertical="center" wrapText="1"/>
    </xf>
    <xf numFmtId="0" fontId="68" fillId="0" borderId="34" xfId="13" applyFont="1" applyFill="1" applyBorder="1" applyAlignment="1">
      <alignment horizontal="left" vertical="center" wrapText="1"/>
    </xf>
    <xf numFmtId="0" fontId="68" fillId="0" borderId="60" xfId="13" applyFont="1" applyFill="1" applyBorder="1" applyAlignment="1">
      <alignment horizontal="left" vertical="center" wrapText="1"/>
    </xf>
    <xf numFmtId="166" fontId="22" fillId="0" borderId="43" xfId="13" applyNumberFormat="1" applyFont="1" applyFill="1" applyBorder="1" applyAlignment="1">
      <alignment vertical="center" wrapText="1"/>
    </xf>
    <xf numFmtId="166" fontId="22" fillId="0" borderId="43" xfId="13" applyNumberFormat="1" applyFont="1" applyBorder="1" applyAlignment="1">
      <alignment vertical="center" wrapText="1"/>
    </xf>
    <xf numFmtId="166" fontId="22" fillId="0" borderId="44" xfId="13" applyNumberFormat="1" applyFont="1" applyBorder="1" applyAlignment="1">
      <alignment vertical="center" wrapText="1"/>
    </xf>
    <xf numFmtId="166" fontId="21" fillId="0" borderId="54" xfId="13" applyNumberFormat="1" applyFont="1" applyFill="1" applyBorder="1" applyAlignment="1">
      <alignment vertical="center" wrapText="1"/>
    </xf>
    <xf numFmtId="166" fontId="21" fillId="0" borderId="54" xfId="13" applyNumberFormat="1" applyFont="1" applyBorder="1" applyAlignment="1">
      <alignment vertical="center" wrapText="1"/>
    </xf>
    <xf numFmtId="166" fontId="21" fillId="0" borderId="55" xfId="13" applyNumberFormat="1" applyFont="1" applyBorder="1" applyAlignment="1">
      <alignment vertical="center" wrapText="1"/>
    </xf>
    <xf numFmtId="166" fontId="21" fillId="0" borderId="35" xfId="13" applyNumberFormat="1" applyFont="1" applyFill="1" applyBorder="1" applyAlignment="1">
      <alignment vertical="center" wrapText="1"/>
    </xf>
    <xf numFmtId="166" fontId="21" fillId="0" borderId="35" xfId="13" applyNumberFormat="1" applyFont="1" applyBorder="1" applyAlignment="1">
      <alignment vertical="center" wrapText="1"/>
    </xf>
    <xf numFmtId="166" fontId="21" fillId="0" borderId="36" xfId="13" applyNumberFormat="1" applyFont="1" applyBorder="1" applyAlignment="1">
      <alignment vertical="center" wrapText="1"/>
    </xf>
    <xf numFmtId="166" fontId="21" fillId="0" borderId="43" xfId="13" applyNumberFormat="1" applyFont="1" applyFill="1" applyBorder="1" applyAlignment="1">
      <alignment vertical="center" wrapText="1"/>
    </xf>
    <xf numFmtId="166" fontId="21" fillId="0" borderId="43" xfId="13" applyNumberFormat="1" applyFont="1" applyBorder="1" applyAlignment="1">
      <alignment vertical="center" wrapText="1"/>
    </xf>
    <xf numFmtId="166" fontId="21" fillId="0" borderId="44" xfId="13" applyNumberFormat="1" applyFont="1" applyBorder="1" applyAlignment="1">
      <alignment vertical="center" wrapText="1"/>
    </xf>
    <xf numFmtId="166" fontId="22" fillId="0" borderId="32" xfId="13" applyNumberFormat="1" applyFont="1" applyFill="1" applyBorder="1" applyAlignment="1">
      <alignment vertical="center" wrapText="1"/>
    </xf>
    <xf numFmtId="166" fontId="22" fillId="0" borderId="32" xfId="13" applyNumberFormat="1" applyFont="1" applyBorder="1" applyAlignment="1">
      <alignment vertical="center" wrapText="1"/>
    </xf>
    <xf numFmtId="166" fontId="22" fillId="0" borderId="33" xfId="13" applyNumberFormat="1" applyFont="1" applyBorder="1" applyAlignment="1">
      <alignment vertical="center" wrapText="1"/>
    </xf>
    <xf numFmtId="0" fontId="72" fillId="0" borderId="0" xfId="0" applyFont="1" applyFill="1" applyBorder="1" applyAlignment="1"/>
    <xf numFmtId="166" fontId="15" fillId="0" borderId="0" xfId="1" applyNumberFormat="1" applyFont="1" applyFill="1" applyBorder="1">
      <alignment vertical="center"/>
    </xf>
    <xf numFmtId="166" fontId="40" fillId="0" borderId="0" xfId="1" applyNumberFormat="1" applyFont="1" applyFill="1" applyBorder="1">
      <alignment vertical="center"/>
    </xf>
    <xf numFmtId="166" fontId="21" fillId="0" borderId="38" xfId="17" applyNumberFormat="1" applyFont="1" applyFill="1" applyBorder="1" applyAlignment="1">
      <alignment vertical="center"/>
    </xf>
    <xf numFmtId="0" fontId="16" fillId="3" borderId="23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28" fillId="0" borderId="0" xfId="13" applyFont="1" applyFill="1" applyBorder="1" applyAlignment="1">
      <alignment horizontal="left"/>
    </xf>
    <xf numFmtId="0" fontId="15" fillId="0" borderId="0" xfId="1" applyFont="1" applyAlignment="1">
      <alignment vertical="center"/>
    </xf>
    <xf numFmtId="0" fontId="15" fillId="0" borderId="0" xfId="13" applyFont="1" applyAlignment="1">
      <alignment vertical="center"/>
    </xf>
    <xf numFmtId="0" fontId="74" fillId="0" borderId="0" xfId="1" applyFont="1" applyAlignment="1">
      <alignment vertical="center"/>
    </xf>
    <xf numFmtId="0" fontId="65" fillId="0" borderId="0" xfId="1" applyFont="1" applyAlignment="1">
      <alignment vertical="center"/>
    </xf>
    <xf numFmtId="0" fontId="65" fillId="0" borderId="0" xfId="1" applyFont="1" applyAlignment="1">
      <alignment vertical="center" wrapText="1"/>
    </xf>
    <xf numFmtId="0" fontId="35" fillId="0" borderId="0" xfId="13" applyFont="1" applyFill="1" applyBorder="1" applyAlignment="1">
      <alignment horizontal="left" vertical="center"/>
    </xf>
    <xf numFmtId="0" fontId="65" fillId="0" borderId="0" xfId="13" applyFont="1">
      <alignment vertical="center"/>
    </xf>
    <xf numFmtId="0" fontId="65" fillId="0" borderId="0" xfId="13" applyFont="1" applyFill="1">
      <alignment vertical="center"/>
    </xf>
    <xf numFmtId="0" fontId="35" fillId="0" borderId="0" xfId="1" applyFont="1" applyFill="1" applyBorder="1" applyAlignment="1">
      <alignment vertical="center" wrapText="1"/>
    </xf>
    <xf numFmtId="0" fontId="35" fillId="0" borderId="0" xfId="13" applyFont="1" applyAlignment="1">
      <alignment vertical="center"/>
    </xf>
    <xf numFmtId="166" fontId="33" fillId="0" borderId="0" xfId="13" applyNumberFormat="1" applyFont="1" applyAlignment="1">
      <alignment vertical="center"/>
    </xf>
    <xf numFmtId="0" fontId="16" fillId="3" borderId="21" xfId="1" applyNumberFormat="1" applyFont="1" applyFill="1" applyBorder="1" applyAlignment="1">
      <alignment horizontal="right" vertical="center" wrapText="1"/>
    </xf>
    <xf numFmtId="0" fontId="16" fillId="3" borderId="22" xfId="1" applyNumberFormat="1" applyFont="1" applyFill="1" applyBorder="1" applyAlignment="1">
      <alignment horizontal="right" vertical="center" wrapText="1"/>
    </xf>
    <xf numFmtId="0" fontId="16" fillId="3" borderId="23" xfId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9" fillId="3" borderId="23" xfId="1" applyFont="1" applyFill="1" applyBorder="1" applyAlignment="1">
      <alignment horizontal="center" vertical="center" wrapText="1"/>
    </xf>
    <xf numFmtId="0" fontId="29" fillId="3" borderId="63" xfId="1" applyFont="1" applyFill="1" applyBorder="1" applyAlignment="1">
      <alignment horizontal="center" vertical="center"/>
    </xf>
    <xf numFmtId="168" fontId="29" fillId="3" borderId="56" xfId="1" applyNumberFormat="1" applyFont="1" applyFill="1" applyBorder="1" applyAlignment="1" applyProtection="1">
      <alignment horizontal="center" vertical="center" wrapText="1"/>
      <protection locked="0"/>
    </xf>
    <xf numFmtId="168" fontId="29" fillId="3" borderId="56" xfId="1" applyNumberFormat="1" applyFont="1" applyFill="1" applyBorder="1" applyAlignment="1" applyProtection="1">
      <alignment horizontal="center" vertical="center"/>
      <protection locked="0"/>
    </xf>
    <xf numFmtId="0" fontId="32" fillId="3" borderId="56" xfId="1" applyFont="1" applyFill="1" applyBorder="1" applyAlignment="1">
      <alignment horizontal="center" vertical="center"/>
    </xf>
    <xf numFmtId="0" fontId="29" fillId="3" borderId="23" xfId="1" applyFont="1" applyFill="1" applyBorder="1" applyAlignment="1">
      <alignment horizontal="center" vertical="center"/>
    </xf>
    <xf numFmtId="0" fontId="28" fillId="3" borderId="23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4" borderId="133" xfId="13" applyFont="1" applyFill="1" applyBorder="1" applyAlignment="1">
      <alignment horizontal="center" vertical="center"/>
    </xf>
    <xf numFmtId="0" fontId="55" fillId="4" borderId="134" xfId="13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5" fillId="4" borderId="139" xfId="13" applyFont="1" applyFill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18" fillId="0" borderId="0" xfId="13" applyFont="1" applyBorder="1" applyAlignment="1">
      <alignment vertical="center"/>
    </xf>
    <xf numFmtId="0" fontId="15" fillId="0" borderId="0" xfId="13" applyFont="1" applyAlignment="1">
      <alignment vertical="center"/>
    </xf>
    <xf numFmtId="0" fontId="16" fillId="3" borderId="21" xfId="13" applyFont="1" applyFill="1" applyBorder="1" applyAlignment="1">
      <alignment horizontal="center" vertical="center" wrapText="1"/>
    </xf>
    <xf numFmtId="0" fontId="16" fillId="3" borderId="85" xfId="13" applyFont="1" applyFill="1" applyBorder="1" applyAlignment="1">
      <alignment horizontal="center" vertical="center" wrapText="1"/>
    </xf>
    <xf numFmtId="0" fontId="16" fillId="3" borderId="56" xfId="13" applyFont="1" applyFill="1" applyBorder="1" applyAlignment="1">
      <alignment horizontal="center" vertical="center" wrapText="1"/>
    </xf>
    <xf numFmtId="0" fontId="26" fillId="3" borderId="56" xfId="13" applyFont="1" applyFill="1" applyBorder="1" applyAlignment="1">
      <alignment horizontal="center" vertical="center" wrapText="1"/>
    </xf>
    <xf numFmtId="0" fontId="16" fillId="3" borderId="84" xfId="13" applyFont="1" applyFill="1" applyBorder="1" applyAlignment="1">
      <alignment horizontal="center" vertical="center" wrapText="1"/>
    </xf>
    <xf numFmtId="0" fontId="16" fillId="3" borderId="83" xfId="1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6" fillId="3" borderId="56" xfId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6" fillId="3" borderId="89" xfId="1" applyFont="1" applyFill="1" applyBorder="1" applyAlignment="1">
      <alignment horizontal="left" vertical="center" wrapText="1"/>
    </xf>
    <xf numFmtId="0" fontId="16" fillId="3" borderId="56" xfId="1" applyNumberFormat="1" applyFont="1" applyFill="1" applyBorder="1" applyAlignment="1">
      <alignment horizontal="right" vertical="center" wrapText="1"/>
    </xf>
    <xf numFmtId="0" fontId="16" fillId="3" borderId="56" xfId="1" applyNumberFormat="1" applyFont="1" applyFill="1" applyBorder="1" applyAlignment="1">
      <alignment horizontal="center" vertical="center" wrapText="1"/>
    </xf>
    <xf numFmtId="0" fontId="16" fillId="3" borderId="21" xfId="1" applyNumberFormat="1" applyFont="1" applyFill="1" applyBorder="1" applyAlignment="1">
      <alignment horizontal="center" vertical="center" wrapText="1"/>
    </xf>
    <xf numFmtId="0" fontId="16" fillId="3" borderId="89" xfId="1" applyFont="1" applyFill="1" applyBorder="1" applyAlignment="1">
      <alignment vertical="center" wrapText="1"/>
    </xf>
    <xf numFmtId="0" fontId="16" fillId="3" borderId="94" xfId="1" applyFont="1" applyFill="1" applyBorder="1" applyAlignment="1">
      <alignment horizontal="center" vertical="center" wrapText="1"/>
    </xf>
    <xf numFmtId="0" fontId="16" fillId="3" borderId="84" xfId="1" applyFont="1" applyFill="1" applyBorder="1" applyAlignment="1">
      <alignment horizontal="center" vertical="center" wrapText="1"/>
    </xf>
    <xf numFmtId="0" fontId="16" fillId="3" borderId="85" xfId="1" applyFont="1" applyFill="1" applyBorder="1" applyAlignment="1">
      <alignment horizontal="center" vertical="center" wrapText="1"/>
    </xf>
    <xf numFmtId="2" fontId="58" fillId="4" borderId="144" xfId="13" applyNumberFormat="1" applyFont="1" applyFill="1" applyBorder="1" applyAlignment="1" applyProtection="1">
      <alignment horizontal="center" vertical="center" wrapText="1"/>
      <protection locked="0"/>
    </xf>
    <xf numFmtId="14" fontId="16" fillId="3" borderId="56" xfId="1" applyNumberFormat="1" applyFont="1" applyFill="1" applyBorder="1" applyAlignment="1">
      <alignment horizontal="center" vertical="center" wrapText="1"/>
    </xf>
    <xf numFmtId="14" fontId="16" fillId="3" borderId="21" xfId="1" applyNumberFormat="1" applyFont="1" applyFill="1" applyBorder="1" applyAlignment="1">
      <alignment horizontal="center" vertical="center" wrapText="1"/>
    </xf>
    <xf numFmtId="0" fontId="16" fillId="3" borderId="56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83" xfId="1" applyFont="1" applyFill="1" applyBorder="1" applyAlignment="1">
      <alignment horizontal="center" vertical="center" wrapText="1"/>
    </xf>
    <xf numFmtId="0" fontId="16" fillId="3" borderId="115" xfId="1" applyFont="1" applyFill="1" applyBorder="1" applyAlignment="1">
      <alignment horizontal="center" vertical="center" wrapText="1"/>
    </xf>
    <xf numFmtId="0" fontId="58" fillId="4" borderId="0" xfId="1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3" borderId="126" xfId="1" applyFont="1" applyFill="1" applyBorder="1" applyAlignment="1" applyProtection="1">
      <alignment horizontal="center" vertical="center" wrapText="1"/>
      <protection locked="0"/>
    </xf>
    <xf numFmtId="0" fontId="16" fillId="3" borderId="122" xfId="1" applyFont="1" applyFill="1" applyBorder="1" applyAlignment="1" applyProtection="1">
      <alignment horizontal="center" vertical="center" wrapText="1"/>
      <protection locked="0"/>
    </xf>
    <xf numFmtId="0" fontId="16" fillId="3" borderId="91" xfId="1" applyFont="1" applyFill="1" applyBorder="1" applyAlignment="1" applyProtection="1">
      <alignment horizontal="center" vertical="center" wrapText="1"/>
      <protection locked="0"/>
    </xf>
    <xf numFmtId="0" fontId="16" fillId="3" borderId="100" xfId="1" applyFont="1" applyFill="1" applyBorder="1" applyAlignment="1" applyProtection="1">
      <alignment horizontal="center"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 wrapText="1"/>
      <protection locked="0"/>
    </xf>
    <xf numFmtId="0" fontId="16" fillId="3" borderId="4" xfId="1" applyFont="1" applyFill="1" applyBorder="1" applyAlignment="1" applyProtection="1">
      <alignment horizontal="center" vertical="center" wrapText="1"/>
      <protection locked="0"/>
    </xf>
    <xf numFmtId="0" fontId="16" fillId="3" borderId="90" xfId="1" applyFont="1" applyFill="1" applyBorder="1" applyAlignment="1" applyProtection="1">
      <alignment horizontal="center" vertical="center" wrapText="1"/>
      <protection locked="0"/>
    </xf>
    <xf numFmtId="0" fontId="16" fillId="3" borderId="103" xfId="1" applyFont="1" applyFill="1" applyBorder="1" applyAlignment="1" applyProtection="1">
      <alignment horizontal="center" vertical="center" wrapText="1"/>
      <protection locked="0"/>
    </xf>
    <xf numFmtId="0" fontId="16" fillId="3" borderId="21" xfId="1" applyFont="1" applyFill="1" applyBorder="1" applyAlignment="1" applyProtection="1">
      <alignment horizontal="center" vertical="center" wrapText="1"/>
      <protection locked="0"/>
    </xf>
    <xf numFmtId="0" fontId="16" fillId="3" borderId="22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6" fillId="3" borderId="16" xfId="1" applyFont="1" applyFill="1" applyBorder="1" applyAlignment="1" applyProtection="1">
      <alignment horizontal="center" vertical="center" wrapText="1"/>
      <protection locked="0"/>
    </xf>
    <xf numFmtId="0" fontId="16" fillId="3" borderId="83" xfId="1" applyFont="1" applyFill="1" applyBorder="1" applyAlignment="1" applyProtection="1">
      <alignment horizontal="center" vertical="center" wrapText="1"/>
      <protection locked="0"/>
    </xf>
    <xf numFmtId="0" fontId="16" fillId="3" borderId="99" xfId="1" applyFont="1" applyFill="1" applyBorder="1" applyAlignment="1" applyProtection="1">
      <alignment horizontal="center" vertical="center" wrapText="1"/>
      <protection locked="0"/>
    </xf>
    <xf numFmtId="0" fontId="16" fillId="3" borderId="102" xfId="1" applyFont="1" applyFill="1" applyBorder="1" applyAlignment="1" applyProtection="1">
      <alignment horizontal="center" vertical="center" wrapText="1"/>
      <protection locked="0"/>
    </xf>
    <xf numFmtId="0" fontId="16" fillId="3" borderId="18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16" fillId="3" borderId="98" xfId="1" applyFont="1" applyFill="1" applyBorder="1" applyAlignment="1" applyProtection="1">
      <alignment horizontal="center" vertical="center" wrapText="1"/>
      <protection locked="0"/>
    </xf>
    <xf numFmtId="0" fontId="16" fillId="3" borderId="101" xfId="1" applyFont="1" applyFill="1" applyBorder="1" applyAlignment="1" applyProtection="1">
      <alignment horizontal="center" vertical="center" wrapText="1"/>
      <protection locked="0"/>
    </xf>
    <xf numFmtId="0" fontId="16" fillId="3" borderId="156" xfId="1" applyFont="1" applyFill="1" applyBorder="1" applyAlignment="1" applyProtection="1">
      <alignment horizontal="center" vertical="center" wrapText="1"/>
      <protection locked="0"/>
    </xf>
    <xf numFmtId="0" fontId="16" fillId="3" borderId="113" xfId="1" applyFont="1" applyFill="1" applyBorder="1" applyAlignment="1" applyProtection="1">
      <alignment horizontal="center" vertical="center" wrapText="1"/>
      <protection locked="0"/>
    </xf>
    <xf numFmtId="0" fontId="16" fillId="3" borderId="93" xfId="1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6" fillId="3" borderId="112" xfId="1" applyFont="1" applyFill="1" applyBorder="1" applyAlignment="1" applyProtection="1">
      <alignment horizontal="center" vertical="center" wrapText="1"/>
      <protection locked="0"/>
    </xf>
    <xf numFmtId="0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12" xfId="1" applyFont="1" applyFill="1" applyBorder="1" applyAlignment="1" applyProtection="1">
      <alignment horizontal="center" vertical="center" wrapText="1"/>
      <protection locked="0"/>
    </xf>
    <xf numFmtId="0" fontId="16" fillId="3" borderId="111" xfId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Fill="1" applyBorder="1" applyAlignment="1" applyProtection="1">
      <alignment horizontal="left" vertical="center" wrapText="1"/>
      <protection locked="0"/>
    </xf>
    <xf numFmtId="0" fontId="16" fillId="3" borderId="8" xfId="1" applyFont="1" applyFill="1" applyBorder="1" applyAlignment="1" applyProtection="1">
      <alignment horizontal="center" vertical="center" wrapText="1"/>
      <protection locked="0"/>
    </xf>
    <xf numFmtId="0" fontId="16" fillId="3" borderId="20" xfId="1" applyFont="1" applyFill="1" applyBorder="1" applyAlignment="1" applyProtection="1">
      <alignment horizontal="center" vertical="center" wrapText="1"/>
      <protection locked="0"/>
    </xf>
    <xf numFmtId="0" fontId="16" fillId="3" borderId="9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left" vertical="center" wrapText="1"/>
      <protection locked="0"/>
    </xf>
    <xf numFmtId="0" fontId="55" fillId="4" borderId="127" xfId="13" applyFont="1" applyFill="1" applyBorder="1" applyAlignment="1">
      <alignment horizontal="center" vertical="center" wrapText="1"/>
    </xf>
    <xf numFmtId="0" fontId="56" fillId="4" borderId="130" xfId="13" applyFont="1" applyFill="1" applyBorder="1" applyAlignment="1">
      <alignment horizontal="center" vertical="center" wrapText="1"/>
    </xf>
    <xf numFmtId="0" fontId="55" fillId="4" borderId="128" xfId="13" applyFont="1" applyFill="1" applyBorder="1" applyAlignment="1">
      <alignment horizontal="center" vertical="center" wrapText="1"/>
    </xf>
    <xf numFmtId="0" fontId="56" fillId="4" borderId="129" xfId="13" applyFont="1" applyFill="1" applyBorder="1" applyAlignment="1">
      <alignment horizontal="center" vertical="center" wrapText="1"/>
    </xf>
    <xf numFmtId="14" fontId="16" fillId="3" borderId="117" xfId="1" applyNumberFormat="1" applyFont="1" applyFill="1" applyBorder="1" applyAlignment="1">
      <alignment horizontal="center" vertical="center" wrapText="1"/>
    </xf>
    <xf numFmtId="169" fontId="16" fillId="3" borderId="58" xfId="1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6" fillId="3" borderId="58" xfId="1" applyFont="1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169" fontId="16" fillId="3" borderId="92" xfId="1" applyNumberFormat="1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6" fillId="3" borderId="115" xfId="1" applyFont="1" applyFill="1" applyBorder="1" applyAlignment="1">
      <alignment horizontal="left" vertical="top" wrapText="1"/>
    </xf>
    <xf numFmtId="0" fontId="16" fillId="3" borderId="89" xfId="1" applyFont="1" applyFill="1" applyBorder="1" applyAlignment="1">
      <alignment horizontal="left" vertical="top" wrapText="1"/>
    </xf>
    <xf numFmtId="0" fontId="16" fillId="3" borderId="58" xfId="8" applyFont="1" applyFill="1" applyBorder="1" applyAlignment="1" applyProtection="1">
      <alignment horizontal="center" vertical="top" wrapText="1"/>
    </xf>
    <xf numFmtId="169" fontId="16" fillId="3" borderId="84" xfId="1" applyNumberFormat="1" applyFont="1" applyFill="1" applyBorder="1" applyAlignment="1">
      <alignment horizontal="center" vertical="top" wrapText="1"/>
    </xf>
    <xf numFmtId="168" fontId="18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45" xfId="1" applyFont="1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3" borderId="0" xfId="1" applyFont="1" applyFill="1" applyAlignment="1">
      <alignment horizontal="left" vertical="center" wrapText="1"/>
    </xf>
    <xf numFmtId="0" fontId="15" fillId="3" borderId="11" xfId="1" applyFont="1" applyFill="1" applyBorder="1" applyAlignment="1">
      <alignment horizontal="left" vertical="center" wrapText="1"/>
    </xf>
    <xf numFmtId="0" fontId="55" fillId="8" borderId="143" xfId="0" applyFont="1" applyFill="1" applyBorder="1" applyAlignment="1">
      <alignment horizontal="center" vertical="center" wrapText="1"/>
    </xf>
    <xf numFmtId="0" fontId="55" fillId="8" borderId="129" xfId="0" applyFont="1" applyFill="1" applyBorder="1" applyAlignment="1">
      <alignment horizontal="center" vertical="center" wrapText="1"/>
    </xf>
    <xf numFmtId="0" fontId="55" fillId="8" borderId="144" xfId="0" applyFont="1" applyFill="1" applyBorder="1" applyAlignment="1">
      <alignment horizontal="center" vertical="center" wrapText="1"/>
    </xf>
    <xf numFmtId="0" fontId="55" fillId="8" borderId="145" xfId="0" applyFont="1" applyFill="1" applyBorder="1" applyAlignment="1">
      <alignment horizontal="center" vertical="center" wrapText="1"/>
    </xf>
    <xf numFmtId="0" fontId="55" fillId="8" borderId="131" xfId="0" applyFont="1" applyFill="1" applyBorder="1" applyAlignment="1">
      <alignment horizontal="center" vertical="center" wrapText="1"/>
    </xf>
    <xf numFmtId="0" fontId="55" fillId="8" borderId="146" xfId="0" applyFont="1" applyFill="1" applyBorder="1" applyAlignment="1">
      <alignment horizontal="center" vertical="center" wrapText="1"/>
    </xf>
    <xf numFmtId="0" fontId="55" fillId="8" borderId="135" xfId="0" applyFont="1" applyFill="1" applyBorder="1" applyAlignment="1">
      <alignment horizontal="center" vertical="center" wrapText="1"/>
    </xf>
    <xf numFmtId="0" fontId="55" fillId="8" borderId="164" xfId="0" applyFont="1" applyFill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58" fillId="4" borderId="140" xfId="17" applyFont="1" applyFill="1" applyBorder="1" applyAlignment="1">
      <alignment horizontal="left" vertical="center"/>
    </xf>
    <xf numFmtId="0" fontId="58" fillId="4" borderId="165" xfId="13" applyNumberFormat="1" applyFont="1" applyFill="1" applyBorder="1" applyAlignment="1">
      <alignment horizontal="right" vertical="center" wrapText="1"/>
    </xf>
    <xf numFmtId="0" fontId="58" fillId="4" borderId="166" xfId="13" applyNumberFormat="1" applyFont="1" applyFill="1" applyBorder="1" applyAlignment="1">
      <alignment horizontal="right" vertical="center" wrapText="1"/>
    </xf>
    <xf numFmtId="14" fontId="16" fillId="3" borderId="56" xfId="13" applyNumberFormat="1" applyFont="1" applyFill="1" applyBorder="1" applyAlignment="1">
      <alignment horizontal="center" vertical="center" wrapText="1"/>
    </xf>
    <xf numFmtId="14" fontId="16" fillId="3" borderId="21" xfId="13" applyNumberFormat="1" applyFont="1" applyFill="1" applyBorder="1" applyAlignment="1">
      <alignment horizontal="center" vertical="center" wrapText="1"/>
    </xf>
    <xf numFmtId="0" fontId="35" fillId="0" borderId="0" xfId="13" applyFont="1" applyFill="1" applyAlignment="1">
      <alignment horizontal="left" vertical="center"/>
    </xf>
    <xf numFmtId="14" fontId="16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Alignment="1">
      <alignment horizontal="left"/>
    </xf>
    <xf numFmtId="14" fontId="11" fillId="0" borderId="0" xfId="1" applyNumberFormat="1" applyFont="1" applyFill="1" applyBorder="1" applyAlignment="1">
      <alignment horizontal="center" vertical="center" wrapText="1"/>
    </xf>
    <xf numFmtId="14" fontId="11" fillId="3" borderId="10" xfId="1" applyNumberFormat="1" applyFont="1" applyFill="1" applyBorder="1" applyAlignment="1">
      <alignment horizontal="center" vertical="center" wrapText="1"/>
    </xf>
    <xf numFmtId="14" fontId="11" fillId="3" borderId="0" xfId="1" applyNumberFormat="1" applyFont="1" applyFill="1" applyBorder="1" applyAlignment="1">
      <alignment horizontal="center" vertical="center" wrapText="1"/>
    </xf>
    <xf numFmtId="14" fontId="16" fillId="3" borderId="23" xfId="1" applyNumberFormat="1" applyFont="1" applyFill="1" applyBorder="1" applyAlignment="1">
      <alignment horizontal="center" vertical="center" wrapText="1"/>
    </xf>
    <xf numFmtId="14" fontId="16" fillId="3" borderId="63" xfId="1" applyNumberFormat="1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15" fillId="6" borderId="0" xfId="13" applyFont="1" applyFill="1" applyBorder="1" applyAlignment="1">
      <alignment horizontal="left" vertical="center" wrapText="1"/>
    </xf>
    <xf numFmtId="0" fontId="15" fillId="6" borderId="0" xfId="13" applyFont="1" applyFill="1" applyBorder="1" applyAlignment="1">
      <alignment vertical="center" wrapText="1"/>
    </xf>
    <xf numFmtId="0" fontId="35" fillId="0" borderId="0" xfId="13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 wrapText="1"/>
    </xf>
    <xf numFmtId="14" fontId="58" fillId="4" borderId="134" xfId="13" applyNumberFormat="1" applyFont="1" applyFill="1" applyBorder="1" applyAlignment="1">
      <alignment horizontal="center" vertical="center" wrapText="1"/>
    </xf>
    <xf numFmtId="0" fontId="1" fillId="0" borderId="127" xfId="0" applyFont="1" applyFill="1" applyBorder="1" applyAlignment="1">
      <alignment horizontal="center" vertical="center" wrapText="1"/>
    </xf>
    <xf numFmtId="0" fontId="22" fillId="0" borderId="42" xfId="13" applyFont="1" applyFill="1" applyBorder="1" applyAlignment="1">
      <alignment horizontal="left" vertical="center"/>
    </xf>
    <xf numFmtId="0" fontId="22" fillId="0" borderId="43" xfId="13" applyFont="1" applyFill="1" applyBorder="1" applyAlignment="1">
      <alignment horizontal="left" vertical="center"/>
    </xf>
    <xf numFmtId="0" fontId="22" fillId="0" borderId="44" xfId="13" applyFont="1" applyFill="1" applyBorder="1" applyAlignment="1">
      <alignment horizontal="left" vertical="center"/>
    </xf>
    <xf numFmtId="0" fontId="76" fillId="0" borderId="0" xfId="13" applyFont="1" applyFill="1" applyBorder="1" applyAlignment="1">
      <alignment horizontal="justify" vertical="center"/>
    </xf>
    <xf numFmtId="0" fontId="7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68" fillId="0" borderId="179" xfId="20" applyFont="1" applyFill="1" applyBorder="1" applyAlignment="1">
      <alignment horizontal="left" vertical="center" wrapText="1"/>
    </xf>
    <xf numFmtId="0" fontId="68" fillId="0" borderId="180" xfId="20" applyFont="1" applyFill="1" applyBorder="1" applyAlignment="1">
      <alignment horizontal="left" vertical="center" wrapText="1"/>
    </xf>
    <xf numFmtId="0" fontId="58" fillId="8" borderId="13" xfId="13" applyFont="1" applyFill="1" applyBorder="1" applyAlignment="1">
      <alignment horizontal="left" vertical="center"/>
    </xf>
    <xf numFmtId="0" fontId="58" fillId="8" borderId="172" xfId="13" applyFont="1" applyFill="1" applyBorder="1" applyAlignment="1">
      <alignment horizontal="left" vertical="center"/>
    </xf>
    <xf numFmtId="0" fontId="67" fillId="0" borderId="173" xfId="13" applyFont="1" applyFill="1" applyBorder="1" applyAlignment="1">
      <alignment vertical="center" wrapText="1"/>
    </xf>
    <xf numFmtId="0" fontId="67" fillId="0" borderId="174" xfId="13" applyFont="1" applyFill="1" applyBorder="1" applyAlignment="1">
      <alignment vertical="center" wrapText="1"/>
    </xf>
    <xf numFmtId="0" fontId="58" fillId="8" borderId="175" xfId="13" applyFont="1" applyFill="1" applyBorder="1" applyAlignment="1">
      <alignment vertical="center" wrapText="1"/>
    </xf>
    <xf numFmtId="0" fontId="58" fillId="8" borderId="176" xfId="13" applyFont="1" applyFill="1" applyBorder="1" applyAlignment="1">
      <alignment vertical="center" wrapText="1"/>
    </xf>
    <xf numFmtId="0" fontId="67" fillId="0" borderId="177" xfId="13" applyFont="1" applyFill="1" applyBorder="1" applyAlignment="1">
      <alignment vertical="center" wrapText="1"/>
    </xf>
    <xf numFmtId="0" fontId="67" fillId="0" borderId="178" xfId="13" applyFont="1" applyFill="1" applyBorder="1" applyAlignment="1">
      <alignment vertical="center" wrapText="1"/>
    </xf>
    <xf numFmtId="0" fontId="68" fillId="0" borderId="179" xfId="13" applyFont="1" applyFill="1" applyBorder="1" applyAlignment="1">
      <alignment horizontal="left" vertical="center"/>
    </xf>
    <xf numFmtId="0" fontId="68" fillId="0" borderId="180" xfId="13" applyFont="1" applyFill="1" applyBorder="1" applyAlignment="1">
      <alignment horizontal="left" vertical="center"/>
    </xf>
    <xf numFmtId="0" fontId="58" fillId="8" borderId="179" xfId="13" applyFont="1" applyFill="1" applyBorder="1" applyAlignment="1">
      <alignment vertical="center" wrapText="1"/>
    </xf>
    <xf numFmtId="0" fontId="58" fillId="8" borderId="182" xfId="13" applyFont="1" applyFill="1" applyBorder="1" applyAlignment="1">
      <alignment vertical="center" wrapText="1"/>
    </xf>
    <xf numFmtId="0" fontId="67" fillId="0" borderId="179" xfId="20" applyFont="1" applyFill="1" applyBorder="1" applyAlignment="1">
      <alignment horizontal="left" vertical="center" wrapText="1"/>
    </xf>
    <xf numFmtId="0" fontId="67" fillId="0" borderId="180" xfId="20" applyFont="1" applyFill="1" applyBorder="1" applyAlignment="1">
      <alignment horizontal="left" vertical="center" wrapText="1"/>
    </xf>
    <xf numFmtId="0" fontId="68" fillId="0" borderId="0" xfId="20" applyFont="1" applyFill="1" applyBorder="1" applyAlignment="1">
      <alignment horizontal="left" vertical="center" wrapText="1"/>
    </xf>
    <xf numFmtId="0" fontId="58" fillId="8" borderId="0" xfId="13" applyFont="1" applyFill="1" applyBorder="1" applyAlignment="1">
      <alignment horizontal="left" vertical="center" wrapText="1"/>
    </xf>
    <xf numFmtId="0" fontId="1" fillId="0" borderId="140" xfId="0" applyFont="1" applyFill="1" applyBorder="1" applyAlignment="1">
      <alignment vertical="center"/>
    </xf>
    <xf numFmtId="0" fontId="67" fillId="0" borderId="0" xfId="20" applyFont="1" applyFill="1" applyBorder="1" applyAlignment="1">
      <alignment horizontal="left" vertical="center" wrapText="1"/>
    </xf>
    <xf numFmtId="0" fontId="58" fillId="8" borderId="0" xfId="20" applyFont="1" applyFill="1" applyBorder="1" applyAlignment="1">
      <alignment horizontal="left" vertical="center" wrapText="1"/>
    </xf>
    <xf numFmtId="0" fontId="58" fillId="8" borderId="0" xfId="13" applyFont="1" applyFill="1" applyBorder="1" applyAlignment="1">
      <alignment vertical="center" wrapText="1"/>
    </xf>
    <xf numFmtId="0" fontId="1" fillId="8" borderId="140" xfId="0" applyFont="1" applyFill="1" applyBorder="1" applyAlignment="1">
      <alignment vertical="center"/>
    </xf>
    <xf numFmtId="0" fontId="68" fillId="0" borderId="52" xfId="20" applyFont="1" applyFill="1" applyBorder="1" applyAlignment="1">
      <alignment horizontal="left" vertical="center" wrapText="1"/>
    </xf>
    <xf numFmtId="0" fontId="68" fillId="0" borderId="81" xfId="20" applyFont="1" applyFill="1" applyBorder="1" applyAlignment="1">
      <alignment horizontal="left" vertical="center" wrapText="1"/>
    </xf>
  </cellXfs>
  <cellStyles count="22">
    <cellStyle name="=C:\WINNT35\SYSTEM32\COMMAND.COM" xfId="1"/>
    <cellStyle name="=C:\WINNT35\SYSTEM32\COMMAND.COM 2" xfId="13"/>
    <cellStyle name="Comma [0]" xfId="2"/>
    <cellStyle name="Comma 2" xfId="3"/>
    <cellStyle name="Currency [0]" xfId="4"/>
    <cellStyle name="Dziesiętny" xfId="5" builtinId="3"/>
    <cellStyle name="Dziesiętny 2" xfId="14"/>
    <cellStyle name="Dziesiętny 3" xfId="16"/>
    <cellStyle name="Dziesiętny 4" xfId="19"/>
    <cellStyle name="jasniejszy pasek" xfId="12"/>
    <cellStyle name="Normal 2" xfId="6"/>
    <cellStyle name="Normal_DNE'94" xfId="7"/>
    <cellStyle name="Normalny" xfId="0" builtinId="0"/>
    <cellStyle name="Normalny 2" xfId="15"/>
    <cellStyle name="Normalny 2 2" xfId="17"/>
    <cellStyle name="Normalny 3" xfId="18"/>
    <cellStyle name="Normalny_000" xfId="20"/>
    <cellStyle name="Normalny_I kw. 2004 Zbiorczy" xfId="8"/>
    <cellStyle name="Normalny_Kap. zak." xfId="9"/>
    <cellStyle name="Normalny_noty do wklejenia do jednostkowego raportu rocznego-2008" xfId="11"/>
    <cellStyle name="Normalny_Pakiet roczny 2007" xfId="10"/>
    <cellStyle name="Standard 3" xfId="21"/>
  </cellStyles>
  <dxfs count="0"/>
  <tableStyles count="0" defaultTableStyle="TableStyleMedium9" defaultPivotStyle="PivotStyleLight16"/>
  <colors>
    <mruColors>
      <color rgb="FF787B7C"/>
      <color rgb="FF777B7C"/>
      <color rgb="FF201C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rz&#261;dzanie%20ryzyki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kalizacja inf. nota 3.1"/>
      <sheetName val="Nota 3.4.5 syst. rating"/>
      <sheetName val="Nota 3.4.5.4 rating należności"/>
      <sheetName val="Nota 3.4.6 Forbearance"/>
      <sheetName val="3.4.7 PDR ekspozycja kredytowa"/>
      <sheetName val="3.4.7 wycena pochodnych"/>
      <sheetName val="3.4.7 Pochodne rating"/>
      <sheetName val="3.5 Instrumenty dłużne"/>
      <sheetName val="3.6 Branże -Grupa"/>
      <sheetName val="3.6 branże klasy ryzyka"/>
      <sheetName val="3.7 VaR mBank"/>
      <sheetName val="3.7 VaR Grupa i mBank"/>
      <sheetName val="3.7 VaR oczekiwanej straty"/>
      <sheetName val="3.7 Stressed VaR"/>
      <sheetName val="3.8 ryzyko walutowe"/>
      <sheetName val="3.9 ryzyko zmiany stopy"/>
      <sheetName val="3.9 EaR spółki"/>
      <sheetName val="3.9 EaR mBank"/>
      <sheetName val="3.9 Rezerwy płynności"/>
      <sheetName val="3.10 luka urealniona"/>
      <sheetName val="3.10 niedopasowanie luki ANL"/>
      <sheetName val="3.10.1 niepochodne przepływy"/>
      <sheetName val="3.10.2 pochodne przepływy"/>
      <sheetName val="3.11 straty operacyjne"/>
      <sheetName val="3.16 Wart-godziwa "/>
      <sheetName val="3.16 FV dla innych "/>
      <sheetName val="3.16 Hierarchia FV"/>
      <sheetName val="3.16 poziom 3 ryzyko k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G14">
            <v>31088265</v>
          </cell>
        </row>
        <row r="31">
          <cell r="G31">
            <v>28562995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G1604"/>
  <sheetViews>
    <sheetView tabSelected="1" zoomScale="110" zoomScaleNormal="110" workbookViewId="0">
      <selection activeCell="E6" sqref="E6"/>
    </sheetView>
  </sheetViews>
  <sheetFormatPr defaultRowHeight="10.5" x14ac:dyDescent="0.2"/>
  <cols>
    <col min="1" max="1" width="59.7109375" style="1683" customWidth="1"/>
    <col min="2" max="2" width="6.7109375" style="26" customWidth="1"/>
    <col min="3" max="4" width="15.7109375" style="1683" customWidth="1"/>
    <col min="5" max="5" width="11.7109375" style="1683" bestFit="1" customWidth="1"/>
    <col min="6" max="6" width="11.7109375" style="29" bestFit="1" customWidth="1"/>
    <col min="7" max="7" width="9.28515625" style="29" bestFit="1" customWidth="1"/>
    <col min="8" max="8" width="9.140625" style="1683"/>
    <col min="9" max="9" width="44.85546875" style="1683" customWidth="1"/>
    <col min="10" max="16384" width="9.140625" style="1683"/>
  </cols>
  <sheetData>
    <row r="1" spans="1:7" s="1685" customFormat="1" ht="42" customHeight="1" x14ac:dyDescent="0.2">
      <c r="A1" s="1688" t="s">
        <v>1289</v>
      </c>
      <c r="B1" s="26"/>
      <c r="F1" s="29"/>
      <c r="G1" s="29"/>
    </row>
    <row r="2" spans="1:7" ht="20.100000000000001" customHeight="1" thickBot="1" x14ac:dyDescent="0.25">
      <c r="A2" s="28"/>
      <c r="B2" s="1698" t="s">
        <v>424</v>
      </c>
      <c r="C2" s="1696" t="s">
        <v>357</v>
      </c>
      <c r="D2" s="1697"/>
    </row>
    <row r="3" spans="1:7" ht="20.100000000000001" customHeight="1" x14ac:dyDescent="0.2">
      <c r="A3" s="28"/>
      <c r="B3" s="1699"/>
      <c r="C3" s="27">
        <v>2015</v>
      </c>
      <c r="D3" s="1177">
        <v>2014</v>
      </c>
    </row>
    <row r="4" spans="1:7" ht="17.100000000000001" customHeight="1" x14ac:dyDescent="0.2">
      <c r="A4" s="41" t="s">
        <v>494</v>
      </c>
      <c r="B4" s="42">
        <v>6</v>
      </c>
      <c r="C4" s="43">
        <v>3660505</v>
      </c>
      <c r="D4" s="44">
        <v>3956254</v>
      </c>
      <c r="E4" s="30"/>
      <c r="F4" s="31"/>
      <c r="G4" s="32"/>
    </row>
    <row r="5" spans="1:7" ht="17.100000000000001" customHeight="1" thickBot="1" x14ac:dyDescent="0.25">
      <c r="A5" s="45" t="s">
        <v>495</v>
      </c>
      <c r="B5" s="46">
        <v>6</v>
      </c>
      <c r="C5" s="47">
        <v>-1149132</v>
      </c>
      <c r="D5" s="48">
        <v>-1465596</v>
      </c>
      <c r="E5" s="30"/>
      <c r="F5" s="31"/>
      <c r="G5" s="32"/>
    </row>
    <row r="6" spans="1:7" ht="17.100000000000001" customHeight="1" thickBot="1" x14ac:dyDescent="0.25">
      <c r="A6" s="49" t="s">
        <v>496</v>
      </c>
      <c r="B6" s="50"/>
      <c r="C6" s="51">
        <f>SUM(C4:C5)</f>
        <v>2511373</v>
      </c>
      <c r="D6" s="52">
        <f>SUM(D4:D5)</f>
        <v>2490658</v>
      </c>
      <c r="E6" s="33"/>
      <c r="F6" s="31"/>
      <c r="G6" s="32"/>
    </row>
    <row r="7" spans="1:7" ht="17.100000000000001" customHeight="1" x14ac:dyDescent="0.2">
      <c r="A7" s="41" t="s">
        <v>497</v>
      </c>
      <c r="B7" s="42">
        <v>7</v>
      </c>
      <c r="C7" s="43">
        <v>1433927</v>
      </c>
      <c r="D7" s="44">
        <v>1399601</v>
      </c>
      <c r="E7" s="30"/>
      <c r="F7" s="31"/>
      <c r="G7" s="32"/>
    </row>
    <row r="8" spans="1:7" ht="17.100000000000001" customHeight="1" thickBot="1" x14ac:dyDescent="0.25">
      <c r="A8" s="53" t="s">
        <v>498</v>
      </c>
      <c r="B8" s="54">
        <v>7</v>
      </c>
      <c r="C8" s="55">
        <v>-536751</v>
      </c>
      <c r="D8" s="56">
        <v>-497911</v>
      </c>
      <c r="E8" s="30"/>
      <c r="F8" s="31"/>
      <c r="G8" s="32"/>
    </row>
    <row r="9" spans="1:7" ht="17.100000000000001" customHeight="1" thickBot="1" x14ac:dyDescent="0.25">
      <c r="A9" s="49" t="s">
        <v>499</v>
      </c>
      <c r="B9" s="50"/>
      <c r="C9" s="51">
        <f>SUM(C7:C8)</f>
        <v>897176</v>
      </c>
      <c r="D9" s="52">
        <f>SUM(D7:D8)</f>
        <v>901690</v>
      </c>
      <c r="E9" s="33"/>
      <c r="F9" s="31"/>
      <c r="G9" s="32"/>
    </row>
    <row r="10" spans="1:7" ht="17.100000000000001" customHeight="1" x14ac:dyDescent="0.2">
      <c r="A10" s="53" t="s">
        <v>500</v>
      </c>
      <c r="B10" s="54">
        <v>8</v>
      </c>
      <c r="C10" s="55">
        <v>17540</v>
      </c>
      <c r="D10" s="56">
        <v>19992</v>
      </c>
      <c r="E10" s="30"/>
      <c r="F10" s="31"/>
      <c r="G10" s="32"/>
    </row>
    <row r="11" spans="1:7" ht="17.100000000000001" customHeight="1" x14ac:dyDescent="0.2">
      <c r="A11" s="53" t="s">
        <v>501</v>
      </c>
      <c r="B11" s="54">
        <v>9</v>
      </c>
      <c r="C11" s="57">
        <f>SUM(C12:C13)</f>
        <v>292935</v>
      </c>
      <c r="D11" s="58">
        <f>SUM(D12:D13)</f>
        <v>369156</v>
      </c>
      <c r="E11" s="30"/>
      <c r="F11" s="31"/>
      <c r="G11" s="32"/>
    </row>
    <row r="12" spans="1:7" ht="17.100000000000001" customHeight="1" x14ac:dyDescent="0.2">
      <c r="A12" s="59" t="s">
        <v>571</v>
      </c>
      <c r="B12" s="60"/>
      <c r="C12" s="61">
        <v>288708</v>
      </c>
      <c r="D12" s="62">
        <v>233048</v>
      </c>
      <c r="E12" s="30"/>
      <c r="F12" s="31"/>
      <c r="G12" s="32"/>
    </row>
    <row r="13" spans="1:7" ht="24.95" customHeight="1" x14ac:dyDescent="0.2">
      <c r="A13" s="59" t="s">
        <v>441</v>
      </c>
      <c r="B13" s="60"/>
      <c r="C13" s="61">
        <v>4227</v>
      </c>
      <c r="D13" s="62">
        <v>136108</v>
      </c>
      <c r="E13" s="30"/>
      <c r="F13" s="31"/>
      <c r="G13" s="32"/>
    </row>
    <row r="14" spans="1:7" ht="27" customHeight="1" x14ac:dyDescent="0.2">
      <c r="A14" s="63" t="s">
        <v>1103</v>
      </c>
      <c r="B14" s="54">
        <v>23</v>
      </c>
      <c r="C14" s="55">
        <f>SUM(C15:C16)</f>
        <v>314408</v>
      </c>
      <c r="D14" s="56">
        <f>SUM(D15:D16)</f>
        <v>51926</v>
      </c>
      <c r="E14" s="30"/>
      <c r="F14" s="31"/>
      <c r="G14" s="32"/>
    </row>
    <row r="15" spans="1:7" ht="17.100000000000001" customHeight="1" x14ac:dyDescent="0.2">
      <c r="A15" s="1540" t="s">
        <v>1104</v>
      </c>
      <c r="B15" s="1541"/>
      <c r="C15" s="61">
        <v>133213</v>
      </c>
      <c r="D15" s="62">
        <v>55373</v>
      </c>
      <c r="E15" s="30"/>
      <c r="F15" s="31"/>
      <c r="G15" s="32"/>
    </row>
    <row r="16" spans="1:7" ht="17.100000000000001" customHeight="1" x14ac:dyDescent="0.2">
      <c r="A16" s="1540" t="s">
        <v>1105</v>
      </c>
      <c r="B16" s="1541"/>
      <c r="C16" s="61">
        <v>181195</v>
      </c>
      <c r="D16" s="62">
        <v>-3447</v>
      </c>
      <c r="E16" s="30"/>
      <c r="F16" s="31"/>
      <c r="G16" s="32"/>
    </row>
    <row r="17" spans="1:7" ht="17.100000000000001" customHeight="1" x14ac:dyDescent="0.2">
      <c r="A17" s="1149" t="s">
        <v>1106</v>
      </c>
      <c r="B17" s="54"/>
      <c r="C17" s="55">
        <v>-141</v>
      </c>
      <c r="D17" s="56">
        <v>0</v>
      </c>
      <c r="E17" s="30"/>
      <c r="F17" s="31"/>
      <c r="G17" s="32"/>
    </row>
    <row r="18" spans="1:7" ht="17.100000000000001" customHeight="1" x14ac:dyDescent="0.2">
      <c r="A18" s="53" t="s">
        <v>502</v>
      </c>
      <c r="B18" s="54">
        <v>10</v>
      </c>
      <c r="C18" s="55">
        <v>245859</v>
      </c>
      <c r="D18" s="56">
        <v>346922</v>
      </c>
      <c r="E18" s="30"/>
      <c r="F18" s="31"/>
      <c r="G18" s="32"/>
    </row>
    <row r="19" spans="1:7" ht="17.100000000000001" customHeight="1" x14ac:dyDescent="0.2">
      <c r="A19" s="63" t="s">
        <v>415</v>
      </c>
      <c r="B19" s="64">
        <v>13</v>
      </c>
      <c r="C19" s="55">
        <v>-421222</v>
      </c>
      <c r="D19" s="56">
        <v>-515903</v>
      </c>
      <c r="E19" s="30"/>
      <c r="F19" s="31"/>
      <c r="G19" s="32"/>
    </row>
    <row r="20" spans="1:7" ht="17.100000000000001" customHeight="1" x14ac:dyDescent="0.2">
      <c r="A20" s="53" t="s">
        <v>503</v>
      </c>
      <c r="B20" s="54">
        <v>11</v>
      </c>
      <c r="C20" s="55">
        <v>-1854596</v>
      </c>
      <c r="D20" s="56">
        <v>-1580543</v>
      </c>
      <c r="E20" s="30"/>
      <c r="F20" s="31"/>
      <c r="G20" s="32"/>
    </row>
    <row r="21" spans="1:7" ht="17.100000000000001" customHeight="1" x14ac:dyDescent="0.2">
      <c r="A21" s="53" t="s">
        <v>508</v>
      </c>
      <c r="B21" s="54" t="s">
        <v>1046</v>
      </c>
      <c r="C21" s="55">
        <v>-199650</v>
      </c>
      <c r="D21" s="56">
        <v>-190022</v>
      </c>
      <c r="E21" s="30"/>
      <c r="F21" s="31"/>
      <c r="G21" s="32"/>
    </row>
    <row r="22" spans="1:7" ht="17.100000000000001" customHeight="1" thickBot="1" x14ac:dyDescent="0.25">
      <c r="A22" s="53" t="s">
        <v>504</v>
      </c>
      <c r="B22" s="54">
        <v>12</v>
      </c>
      <c r="C22" s="55">
        <v>-185827</v>
      </c>
      <c r="D22" s="56">
        <v>-241176</v>
      </c>
      <c r="E22" s="30"/>
      <c r="F22" s="31"/>
      <c r="G22" s="32"/>
    </row>
    <row r="23" spans="1:7" ht="17.100000000000001" customHeight="1" thickBot="1" x14ac:dyDescent="0.25">
      <c r="A23" s="49" t="s">
        <v>505</v>
      </c>
      <c r="B23" s="50"/>
      <c r="C23" s="51">
        <f>SUM(C6,C9,C10:C11,C14,C17:C22)</f>
        <v>1617855</v>
      </c>
      <c r="D23" s="52">
        <f>SUM(D6,D9,D10:D11,D14,D17:D22)</f>
        <v>1652700</v>
      </c>
      <c r="E23" s="33"/>
      <c r="F23" s="31"/>
      <c r="G23" s="32"/>
    </row>
    <row r="24" spans="1:7" ht="17.100000000000001" customHeight="1" thickBot="1" x14ac:dyDescent="0.25">
      <c r="A24" s="49" t="s">
        <v>235</v>
      </c>
      <c r="B24" s="65"/>
      <c r="C24" s="51">
        <f>C23</f>
        <v>1617855</v>
      </c>
      <c r="D24" s="52">
        <f>D23</f>
        <v>1652700</v>
      </c>
      <c r="E24" s="33"/>
      <c r="F24" s="31"/>
      <c r="G24" s="32"/>
    </row>
    <row r="25" spans="1:7" ht="17.100000000000001" customHeight="1" thickBot="1" x14ac:dyDescent="0.25">
      <c r="A25" s="936" t="s">
        <v>507</v>
      </c>
      <c r="B25" s="65">
        <v>14</v>
      </c>
      <c r="C25" s="969">
        <v>-313727</v>
      </c>
      <c r="D25" s="898">
        <v>-363390</v>
      </c>
      <c r="E25" s="30"/>
      <c r="F25" s="31"/>
      <c r="G25" s="32"/>
    </row>
    <row r="26" spans="1:7" ht="17.100000000000001" customHeight="1" thickBot="1" x14ac:dyDescent="0.25">
      <c r="A26" s="49" t="s">
        <v>236</v>
      </c>
      <c r="B26" s="50"/>
      <c r="C26" s="66">
        <f>SUM(C24:C25)</f>
        <v>1304128</v>
      </c>
      <c r="D26" s="67">
        <f>SUM(D24:D25)</f>
        <v>1289310</v>
      </c>
      <c r="E26" s="34"/>
      <c r="F26" s="31"/>
      <c r="G26" s="32"/>
    </row>
    <row r="27" spans="1:7" ht="17.100000000000001" customHeight="1" thickBot="1" x14ac:dyDescent="0.25">
      <c r="A27" s="68" t="s">
        <v>237</v>
      </c>
      <c r="B27" s="69"/>
      <c r="C27" s="70"/>
      <c r="D27" s="70"/>
      <c r="E27" s="34"/>
      <c r="F27" s="31"/>
      <c r="G27" s="32"/>
    </row>
    <row r="28" spans="1:7" ht="17.100000000000001" customHeight="1" x14ac:dyDescent="0.2">
      <c r="A28" s="71" t="s">
        <v>857</v>
      </c>
      <c r="B28" s="72"/>
      <c r="C28" s="73">
        <f>C26-C29</f>
        <v>1301246</v>
      </c>
      <c r="D28" s="470">
        <v>1286668</v>
      </c>
      <c r="E28" s="34"/>
      <c r="F28" s="31"/>
      <c r="G28" s="32"/>
    </row>
    <row r="29" spans="1:7" ht="17.100000000000001" customHeight="1" thickBot="1" x14ac:dyDescent="0.25">
      <c r="A29" s="74" t="s">
        <v>786</v>
      </c>
      <c r="B29" s="75"/>
      <c r="C29" s="76">
        <v>2882</v>
      </c>
      <c r="D29" s="1542">
        <v>2642</v>
      </c>
      <c r="E29" s="34"/>
      <c r="F29" s="31"/>
      <c r="G29" s="32"/>
    </row>
    <row r="30" spans="1:7" ht="17.100000000000001" customHeight="1" thickBot="1" x14ac:dyDescent="0.25">
      <c r="A30" s="68"/>
      <c r="B30" s="77"/>
      <c r="C30" s="78"/>
      <c r="D30" s="78"/>
    </row>
    <row r="31" spans="1:7" ht="17.100000000000001" customHeight="1" thickBot="1" x14ac:dyDescent="0.25">
      <c r="A31" s="79" t="s">
        <v>856</v>
      </c>
      <c r="B31" s="80"/>
      <c r="C31" s="1382">
        <f>C28</f>
        <v>1301246</v>
      </c>
      <c r="D31" s="478">
        <v>1286668</v>
      </c>
    </row>
    <row r="32" spans="1:7" ht="17.100000000000001" customHeight="1" thickBot="1" x14ac:dyDescent="0.25">
      <c r="A32" s="81" t="s">
        <v>394</v>
      </c>
      <c r="B32" s="80">
        <v>15</v>
      </c>
      <c r="C32" s="1382">
        <f>'15 - Zysk na jedną akcję'!B6</f>
        <v>42221351.252054796</v>
      </c>
      <c r="D32" s="478">
        <v>42189704.586301371</v>
      </c>
    </row>
    <row r="33" spans="1:4" ht="17.100000000000001" customHeight="1" thickBot="1" x14ac:dyDescent="0.25">
      <c r="A33" s="81" t="s">
        <v>238</v>
      </c>
      <c r="B33" s="80">
        <v>15</v>
      </c>
      <c r="C33" s="1626">
        <f>C28/C32*1000</f>
        <v>30.819619965068547</v>
      </c>
      <c r="D33" s="1543">
        <v>30.497203348936697</v>
      </c>
    </row>
    <row r="34" spans="1:4" ht="17.100000000000001" customHeight="1" thickBot="1" x14ac:dyDescent="0.25">
      <c r="A34" s="81" t="s">
        <v>395</v>
      </c>
      <c r="B34" s="80">
        <v>15</v>
      </c>
      <c r="C34" s="1382">
        <f>'15 - Zysk na jedną akcję'!B13</f>
        <v>42247160.252054796</v>
      </c>
      <c r="D34" s="478">
        <v>42221294.586301371</v>
      </c>
    </row>
    <row r="35" spans="1:4" ht="17.100000000000001" customHeight="1" thickBot="1" x14ac:dyDescent="0.25">
      <c r="A35" s="81" t="s">
        <v>239</v>
      </c>
      <c r="B35" s="80">
        <v>15</v>
      </c>
      <c r="C35" s="1626">
        <f>C28/C34*1000</f>
        <v>30.800792106179742</v>
      </c>
      <c r="D35" s="1543">
        <v>30.474385321606345</v>
      </c>
    </row>
    <row r="36" spans="1:4" x14ac:dyDescent="0.2">
      <c r="A36" s="24"/>
      <c r="B36" s="35"/>
    </row>
    <row r="37" spans="1:4" x14ac:dyDescent="0.2">
      <c r="A37" s="25"/>
      <c r="B37" s="35"/>
      <c r="C37" s="36"/>
      <c r="D37" s="37"/>
    </row>
    <row r="38" spans="1:4" x14ac:dyDescent="0.2">
      <c r="A38" s="25"/>
      <c r="B38" s="35"/>
      <c r="C38" s="38"/>
      <c r="D38" s="38"/>
    </row>
    <row r="39" spans="1:4" x14ac:dyDescent="0.2">
      <c r="A39" s="39"/>
      <c r="B39" s="35"/>
      <c r="D39" s="30"/>
    </row>
    <row r="40" spans="1:4" x14ac:dyDescent="0.2">
      <c r="A40" s="39"/>
      <c r="B40" s="35"/>
    </row>
    <row r="41" spans="1:4" x14ac:dyDescent="0.2">
      <c r="A41" s="39"/>
      <c r="B41" s="35"/>
    </row>
    <row r="42" spans="1:4" x14ac:dyDescent="0.2">
      <c r="A42" s="39"/>
      <c r="B42" s="35"/>
    </row>
    <row r="43" spans="1:4" x14ac:dyDescent="0.2">
      <c r="A43" s="39"/>
      <c r="B43" s="35"/>
    </row>
    <row r="44" spans="1:4" x14ac:dyDescent="0.2">
      <c r="A44" s="39"/>
      <c r="B44" s="35"/>
    </row>
    <row r="45" spans="1:4" x14ac:dyDescent="0.2">
      <c r="A45" s="39"/>
      <c r="B45" s="35"/>
    </row>
    <row r="46" spans="1:4" x14ac:dyDescent="0.2">
      <c r="A46" s="39"/>
      <c r="B46" s="35"/>
    </row>
    <row r="47" spans="1:4" x14ac:dyDescent="0.2">
      <c r="A47" s="39"/>
      <c r="B47" s="35"/>
    </row>
    <row r="48" spans="1:4" x14ac:dyDescent="0.2">
      <c r="A48" s="39"/>
      <c r="B48" s="35"/>
    </row>
    <row r="49" spans="1:2" x14ac:dyDescent="0.2">
      <c r="A49" s="39"/>
      <c r="B49" s="35"/>
    </row>
    <row r="50" spans="1:2" x14ac:dyDescent="0.2">
      <c r="A50" s="39"/>
      <c r="B50" s="35"/>
    </row>
    <row r="51" spans="1:2" x14ac:dyDescent="0.2">
      <c r="A51" s="39"/>
      <c r="B51" s="35"/>
    </row>
    <row r="52" spans="1:2" x14ac:dyDescent="0.2">
      <c r="A52" s="39"/>
      <c r="B52" s="35"/>
    </row>
    <row r="53" spans="1:2" x14ac:dyDescent="0.2">
      <c r="A53" s="39"/>
      <c r="B53" s="35"/>
    </row>
    <row r="54" spans="1:2" x14ac:dyDescent="0.2">
      <c r="A54" s="39"/>
      <c r="B54" s="35"/>
    </row>
    <row r="55" spans="1:2" x14ac:dyDescent="0.2">
      <c r="A55" s="39"/>
      <c r="B55" s="35"/>
    </row>
    <row r="56" spans="1:2" x14ac:dyDescent="0.2">
      <c r="A56" s="39"/>
      <c r="B56" s="35"/>
    </row>
    <row r="57" spans="1:2" x14ac:dyDescent="0.2">
      <c r="A57" s="39"/>
      <c r="B57" s="35"/>
    </row>
    <row r="58" spans="1:2" x14ac:dyDescent="0.2">
      <c r="A58" s="39"/>
      <c r="B58" s="35"/>
    </row>
    <row r="59" spans="1:2" x14ac:dyDescent="0.2">
      <c r="A59" s="39"/>
      <c r="B59" s="35"/>
    </row>
    <row r="60" spans="1:2" x14ac:dyDescent="0.2">
      <c r="A60" s="39"/>
      <c r="B60" s="35"/>
    </row>
    <row r="61" spans="1:2" x14ac:dyDescent="0.2">
      <c r="A61" s="39"/>
      <c r="B61" s="35"/>
    </row>
    <row r="62" spans="1:2" x14ac:dyDescent="0.2">
      <c r="A62" s="39"/>
      <c r="B62" s="35"/>
    </row>
    <row r="63" spans="1:2" x14ac:dyDescent="0.2">
      <c r="A63" s="39"/>
      <c r="B63" s="35"/>
    </row>
    <row r="64" spans="1:2" x14ac:dyDescent="0.2">
      <c r="A64" s="39"/>
      <c r="B64" s="35"/>
    </row>
    <row r="65" spans="1:2" x14ac:dyDescent="0.2">
      <c r="A65" s="39"/>
      <c r="B65" s="35"/>
    </row>
    <row r="66" spans="1:2" x14ac:dyDescent="0.2">
      <c r="A66" s="39"/>
      <c r="B66" s="35"/>
    </row>
    <row r="67" spans="1:2" x14ac:dyDescent="0.2">
      <c r="A67" s="39"/>
      <c r="B67" s="35"/>
    </row>
    <row r="68" spans="1:2" x14ac:dyDescent="0.2">
      <c r="A68" s="39"/>
      <c r="B68" s="35"/>
    </row>
    <row r="69" spans="1:2" x14ac:dyDescent="0.2">
      <c r="A69" s="39"/>
      <c r="B69" s="35"/>
    </row>
    <row r="70" spans="1:2" x14ac:dyDescent="0.2">
      <c r="A70" s="39"/>
      <c r="B70" s="35"/>
    </row>
    <row r="71" spans="1:2" x14ac:dyDescent="0.2">
      <c r="A71" s="39"/>
      <c r="B71" s="35"/>
    </row>
    <row r="72" spans="1:2" x14ac:dyDescent="0.2">
      <c r="A72" s="39"/>
      <c r="B72" s="35"/>
    </row>
    <row r="73" spans="1:2" x14ac:dyDescent="0.2">
      <c r="A73" s="39"/>
      <c r="B73" s="35"/>
    </row>
    <row r="74" spans="1:2" x14ac:dyDescent="0.2">
      <c r="A74" s="39"/>
      <c r="B74" s="35"/>
    </row>
    <row r="75" spans="1:2" x14ac:dyDescent="0.2">
      <c r="A75" s="39"/>
      <c r="B75" s="35"/>
    </row>
    <row r="76" spans="1:2" x14ac:dyDescent="0.2">
      <c r="A76" s="39"/>
      <c r="B76" s="35"/>
    </row>
    <row r="77" spans="1:2" x14ac:dyDescent="0.2">
      <c r="A77" s="39"/>
      <c r="B77" s="35"/>
    </row>
    <row r="78" spans="1:2" x14ac:dyDescent="0.2">
      <c r="A78" s="39"/>
      <c r="B78" s="35"/>
    </row>
    <row r="79" spans="1:2" x14ac:dyDescent="0.2">
      <c r="A79" s="39"/>
      <c r="B79" s="35"/>
    </row>
    <row r="80" spans="1:2" x14ac:dyDescent="0.2">
      <c r="A80" s="39"/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  <row r="124" spans="2:2" x14ac:dyDescent="0.2">
      <c r="B124" s="35"/>
    </row>
    <row r="125" spans="2:2" x14ac:dyDescent="0.2">
      <c r="B125" s="35"/>
    </row>
    <row r="126" spans="2:2" x14ac:dyDescent="0.2">
      <c r="B126" s="35"/>
    </row>
    <row r="127" spans="2:2" x14ac:dyDescent="0.2">
      <c r="B127" s="35"/>
    </row>
    <row r="128" spans="2:2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5"/>
    </row>
    <row r="155" spans="2:2" x14ac:dyDescent="0.2">
      <c r="B155" s="35"/>
    </row>
    <row r="156" spans="2:2" x14ac:dyDescent="0.2">
      <c r="B156" s="35"/>
    </row>
    <row r="157" spans="2:2" x14ac:dyDescent="0.2">
      <c r="B157" s="35"/>
    </row>
    <row r="158" spans="2:2" x14ac:dyDescent="0.2">
      <c r="B158" s="35"/>
    </row>
    <row r="159" spans="2:2" x14ac:dyDescent="0.2">
      <c r="B159" s="35"/>
    </row>
    <row r="160" spans="2:2" x14ac:dyDescent="0.2">
      <c r="B160" s="35"/>
    </row>
    <row r="161" spans="2:2" x14ac:dyDescent="0.2">
      <c r="B161" s="35"/>
    </row>
    <row r="162" spans="2:2" x14ac:dyDescent="0.2">
      <c r="B162" s="35"/>
    </row>
    <row r="163" spans="2:2" x14ac:dyDescent="0.2">
      <c r="B163" s="35"/>
    </row>
    <row r="164" spans="2:2" x14ac:dyDescent="0.2">
      <c r="B164" s="35"/>
    </row>
    <row r="165" spans="2:2" x14ac:dyDescent="0.2">
      <c r="B165" s="35"/>
    </row>
    <row r="166" spans="2:2" x14ac:dyDescent="0.2">
      <c r="B166" s="35"/>
    </row>
    <row r="167" spans="2:2" x14ac:dyDescent="0.2">
      <c r="B167" s="35"/>
    </row>
    <row r="168" spans="2:2" x14ac:dyDescent="0.2">
      <c r="B168" s="35"/>
    </row>
    <row r="169" spans="2:2" x14ac:dyDescent="0.2">
      <c r="B169" s="35"/>
    </row>
    <row r="170" spans="2:2" x14ac:dyDescent="0.2">
      <c r="B170" s="35"/>
    </row>
    <row r="171" spans="2:2" x14ac:dyDescent="0.2">
      <c r="B171" s="35"/>
    </row>
    <row r="172" spans="2:2" x14ac:dyDescent="0.2">
      <c r="B172" s="35"/>
    </row>
    <row r="173" spans="2:2" x14ac:dyDescent="0.2">
      <c r="B173" s="35"/>
    </row>
    <row r="174" spans="2:2" x14ac:dyDescent="0.2">
      <c r="B174" s="35"/>
    </row>
    <row r="175" spans="2:2" x14ac:dyDescent="0.2">
      <c r="B175" s="35"/>
    </row>
    <row r="176" spans="2:2" x14ac:dyDescent="0.2">
      <c r="B176" s="35"/>
    </row>
    <row r="177" spans="2:2" x14ac:dyDescent="0.2">
      <c r="B177" s="35"/>
    </row>
    <row r="178" spans="2:2" x14ac:dyDescent="0.2">
      <c r="B178" s="35"/>
    </row>
    <row r="179" spans="2:2" x14ac:dyDescent="0.2">
      <c r="B179" s="35"/>
    </row>
    <row r="180" spans="2:2" x14ac:dyDescent="0.2">
      <c r="B180" s="35"/>
    </row>
    <row r="181" spans="2:2" x14ac:dyDescent="0.2">
      <c r="B181" s="35"/>
    </row>
    <row r="182" spans="2:2" x14ac:dyDescent="0.2">
      <c r="B182" s="35"/>
    </row>
    <row r="183" spans="2:2" x14ac:dyDescent="0.2">
      <c r="B183" s="35"/>
    </row>
    <row r="184" spans="2:2" x14ac:dyDescent="0.2">
      <c r="B184" s="35"/>
    </row>
    <row r="185" spans="2:2" x14ac:dyDescent="0.2">
      <c r="B185" s="35"/>
    </row>
    <row r="186" spans="2:2" x14ac:dyDescent="0.2">
      <c r="B186" s="35"/>
    </row>
    <row r="187" spans="2:2" x14ac:dyDescent="0.2">
      <c r="B187" s="35"/>
    </row>
    <row r="188" spans="2:2" x14ac:dyDescent="0.2">
      <c r="B188" s="35"/>
    </row>
    <row r="189" spans="2:2" x14ac:dyDescent="0.2">
      <c r="B189" s="35"/>
    </row>
    <row r="190" spans="2:2" x14ac:dyDescent="0.2">
      <c r="B190" s="35"/>
    </row>
    <row r="191" spans="2:2" x14ac:dyDescent="0.2">
      <c r="B191" s="35"/>
    </row>
    <row r="192" spans="2:2" x14ac:dyDescent="0.2">
      <c r="B192" s="35"/>
    </row>
    <row r="193" spans="2:2" x14ac:dyDescent="0.2">
      <c r="B193" s="35"/>
    </row>
    <row r="194" spans="2:2" x14ac:dyDescent="0.2">
      <c r="B194" s="35"/>
    </row>
    <row r="195" spans="2:2" x14ac:dyDescent="0.2">
      <c r="B195" s="35"/>
    </row>
    <row r="196" spans="2:2" x14ac:dyDescent="0.2">
      <c r="B196" s="35"/>
    </row>
    <row r="197" spans="2:2" x14ac:dyDescent="0.2">
      <c r="B197" s="35"/>
    </row>
    <row r="198" spans="2:2" x14ac:dyDescent="0.2">
      <c r="B198" s="35"/>
    </row>
    <row r="199" spans="2:2" x14ac:dyDescent="0.2">
      <c r="B199" s="35"/>
    </row>
    <row r="200" spans="2:2" x14ac:dyDescent="0.2">
      <c r="B200" s="35"/>
    </row>
    <row r="201" spans="2:2" x14ac:dyDescent="0.2">
      <c r="B201" s="35"/>
    </row>
    <row r="202" spans="2:2" x14ac:dyDescent="0.2">
      <c r="B202" s="35"/>
    </row>
    <row r="203" spans="2:2" x14ac:dyDescent="0.2">
      <c r="B203" s="35"/>
    </row>
    <row r="204" spans="2:2" x14ac:dyDescent="0.2">
      <c r="B204" s="35"/>
    </row>
    <row r="205" spans="2:2" x14ac:dyDescent="0.2">
      <c r="B205" s="35"/>
    </row>
    <row r="206" spans="2:2" x14ac:dyDescent="0.2">
      <c r="B206" s="35"/>
    </row>
    <row r="207" spans="2:2" x14ac:dyDescent="0.2">
      <c r="B207" s="35"/>
    </row>
    <row r="208" spans="2:2" x14ac:dyDescent="0.2">
      <c r="B208" s="35"/>
    </row>
    <row r="209" spans="2:2" x14ac:dyDescent="0.2">
      <c r="B209" s="35"/>
    </row>
    <row r="210" spans="2:2" x14ac:dyDescent="0.2">
      <c r="B210" s="35"/>
    </row>
    <row r="211" spans="2:2" x14ac:dyDescent="0.2">
      <c r="B211" s="35"/>
    </row>
    <row r="212" spans="2:2" x14ac:dyDescent="0.2">
      <c r="B212" s="35"/>
    </row>
    <row r="213" spans="2:2" x14ac:dyDescent="0.2">
      <c r="B213" s="35"/>
    </row>
    <row r="214" spans="2:2" x14ac:dyDescent="0.2">
      <c r="B214" s="35"/>
    </row>
    <row r="215" spans="2:2" x14ac:dyDescent="0.2">
      <c r="B215" s="35"/>
    </row>
    <row r="216" spans="2:2" x14ac:dyDescent="0.2">
      <c r="B216" s="35"/>
    </row>
    <row r="217" spans="2:2" x14ac:dyDescent="0.2">
      <c r="B217" s="35"/>
    </row>
    <row r="218" spans="2:2" x14ac:dyDescent="0.2">
      <c r="B218" s="35"/>
    </row>
    <row r="219" spans="2:2" x14ac:dyDescent="0.2">
      <c r="B219" s="35"/>
    </row>
    <row r="220" spans="2:2" x14ac:dyDescent="0.2">
      <c r="B220" s="35"/>
    </row>
    <row r="221" spans="2:2" x14ac:dyDescent="0.2">
      <c r="B221" s="35"/>
    </row>
    <row r="222" spans="2:2" x14ac:dyDescent="0.2">
      <c r="B222" s="35"/>
    </row>
    <row r="223" spans="2:2" x14ac:dyDescent="0.2">
      <c r="B223" s="35"/>
    </row>
    <row r="224" spans="2:2" x14ac:dyDescent="0.2">
      <c r="B224" s="35"/>
    </row>
    <row r="225" spans="2:2" x14ac:dyDescent="0.2">
      <c r="B225" s="35"/>
    </row>
    <row r="226" spans="2:2" x14ac:dyDescent="0.2">
      <c r="B226" s="35"/>
    </row>
    <row r="227" spans="2:2" x14ac:dyDescent="0.2">
      <c r="B227" s="35"/>
    </row>
    <row r="228" spans="2:2" x14ac:dyDescent="0.2">
      <c r="B228" s="35"/>
    </row>
    <row r="229" spans="2:2" x14ac:dyDescent="0.2">
      <c r="B229" s="35"/>
    </row>
    <row r="230" spans="2:2" x14ac:dyDescent="0.2">
      <c r="B230" s="35"/>
    </row>
    <row r="231" spans="2:2" x14ac:dyDescent="0.2">
      <c r="B231" s="35"/>
    </row>
    <row r="232" spans="2:2" x14ac:dyDescent="0.2">
      <c r="B232" s="35"/>
    </row>
    <row r="233" spans="2:2" x14ac:dyDescent="0.2">
      <c r="B233" s="35"/>
    </row>
    <row r="234" spans="2:2" x14ac:dyDescent="0.2">
      <c r="B234" s="35"/>
    </row>
    <row r="235" spans="2:2" x14ac:dyDescent="0.2">
      <c r="B235" s="35"/>
    </row>
    <row r="236" spans="2:2" x14ac:dyDescent="0.2">
      <c r="B236" s="35"/>
    </row>
    <row r="237" spans="2:2" x14ac:dyDescent="0.2">
      <c r="B237" s="35"/>
    </row>
    <row r="238" spans="2:2" x14ac:dyDescent="0.2">
      <c r="B238" s="35"/>
    </row>
    <row r="239" spans="2:2" x14ac:dyDescent="0.2">
      <c r="B239" s="35"/>
    </row>
    <row r="240" spans="2:2" x14ac:dyDescent="0.2">
      <c r="B240" s="35"/>
    </row>
    <row r="241" spans="2:2" x14ac:dyDescent="0.2">
      <c r="B241" s="35"/>
    </row>
    <row r="242" spans="2:2" x14ac:dyDescent="0.2">
      <c r="B242" s="35"/>
    </row>
    <row r="243" spans="2:2" x14ac:dyDescent="0.2">
      <c r="B243" s="35"/>
    </row>
    <row r="244" spans="2:2" x14ac:dyDescent="0.2">
      <c r="B244" s="35"/>
    </row>
    <row r="245" spans="2:2" x14ac:dyDescent="0.2">
      <c r="B245" s="35"/>
    </row>
    <row r="246" spans="2:2" x14ac:dyDescent="0.2">
      <c r="B246" s="35"/>
    </row>
    <row r="247" spans="2:2" x14ac:dyDescent="0.2">
      <c r="B247" s="35"/>
    </row>
    <row r="248" spans="2:2" x14ac:dyDescent="0.2">
      <c r="B248" s="35"/>
    </row>
    <row r="249" spans="2:2" x14ac:dyDescent="0.2">
      <c r="B249" s="35"/>
    </row>
    <row r="250" spans="2:2" x14ac:dyDescent="0.2">
      <c r="B250" s="35"/>
    </row>
    <row r="251" spans="2:2" x14ac:dyDescent="0.2">
      <c r="B251" s="35"/>
    </row>
    <row r="252" spans="2:2" x14ac:dyDescent="0.2">
      <c r="B252" s="35"/>
    </row>
    <row r="253" spans="2:2" x14ac:dyDescent="0.2">
      <c r="B253" s="35"/>
    </row>
    <row r="254" spans="2:2" x14ac:dyDescent="0.2">
      <c r="B254" s="35"/>
    </row>
    <row r="255" spans="2:2" x14ac:dyDescent="0.2">
      <c r="B255" s="35"/>
    </row>
    <row r="256" spans="2:2" x14ac:dyDescent="0.2">
      <c r="B256" s="35"/>
    </row>
    <row r="257" spans="2:2" x14ac:dyDescent="0.2">
      <c r="B257" s="35"/>
    </row>
    <row r="258" spans="2:2" x14ac:dyDescent="0.2">
      <c r="B258" s="35"/>
    </row>
    <row r="259" spans="2:2" x14ac:dyDescent="0.2">
      <c r="B259" s="35"/>
    </row>
    <row r="260" spans="2:2" x14ac:dyDescent="0.2">
      <c r="B260" s="40"/>
    </row>
    <row r="261" spans="2:2" x14ac:dyDescent="0.2">
      <c r="B261" s="40"/>
    </row>
    <row r="262" spans="2:2" x14ac:dyDescent="0.2">
      <c r="B262" s="40"/>
    </row>
    <row r="263" spans="2:2" x14ac:dyDescent="0.2">
      <c r="B263" s="40"/>
    </row>
    <row r="264" spans="2:2" x14ac:dyDescent="0.2">
      <c r="B264" s="40"/>
    </row>
    <row r="265" spans="2:2" x14ac:dyDescent="0.2">
      <c r="B265" s="40"/>
    </row>
    <row r="266" spans="2:2" x14ac:dyDescent="0.2">
      <c r="B266" s="40"/>
    </row>
    <row r="267" spans="2:2" x14ac:dyDescent="0.2">
      <c r="B267" s="40"/>
    </row>
    <row r="268" spans="2:2" x14ac:dyDescent="0.2">
      <c r="B268" s="40"/>
    </row>
    <row r="269" spans="2:2" x14ac:dyDescent="0.2">
      <c r="B269" s="40"/>
    </row>
    <row r="270" spans="2:2" x14ac:dyDescent="0.2">
      <c r="B270" s="40"/>
    </row>
    <row r="271" spans="2:2" x14ac:dyDescent="0.2">
      <c r="B271" s="40"/>
    </row>
    <row r="272" spans="2:2" x14ac:dyDescent="0.2">
      <c r="B272" s="40"/>
    </row>
    <row r="273" spans="2:2" x14ac:dyDescent="0.2">
      <c r="B273" s="40"/>
    </row>
    <row r="274" spans="2:2" x14ac:dyDescent="0.2">
      <c r="B274" s="40"/>
    </row>
    <row r="275" spans="2:2" x14ac:dyDescent="0.2">
      <c r="B275" s="40"/>
    </row>
    <row r="276" spans="2:2" x14ac:dyDescent="0.2">
      <c r="B276" s="40"/>
    </row>
    <row r="277" spans="2:2" x14ac:dyDescent="0.2">
      <c r="B277" s="40"/>
    </row>
    <row r="278" spans="2:2" x14ac:dyDescent="0.2">
      <c r="B278" s="40"/>
    </row>
    <row r="279" spans="2:2" x14ac:dyDescent="0.2">
      <c r="B279" s="40"/>
    </row>
    <row r="280" spans="2:2" x14ac:dyDescent="0.2">
      <c r="B280" s="40"/>
    </row>
    <row r="281" spans="2:2" x14ac:dyDescent="0.2">
      <c r="B281" s="40"/>
    </row>
    <row r="282" spans="2:2" x14ac:dyDescent="0.2">
      <c r="B282" s="40"/>
    </row>
    <row r="283" spans="2:2" x14ac:dyDescent="0.2">
      <c r="B283" s="40"/>
    </row>
    <row r="284" spans="2:2" x14ac:dyDescent="0.2">
      <c r="B284" s="40"/>
    </row>
    <row r="285" spans="2:2" x14ac:dyDescent="0.2">
      <c r="B285" s="40"/>
    </row>
    <row r="286" spans="2:2" x14ac:dyDescent="0.2">
      <c r="B286" s="40"/>
    </row>
    <row r="287" spans="2:2" x14ac:dyDescent="0.2">
      <c r="B287" s="40"/>
    </row>
    <row r="288" spans="2:2" x14ac:dyDescent="0.2">
      <c r="B288" s="40"/>
    </row>
    <row r="289" spans="2:2" x14ac:dyDescent="0.2">
      <c r="B289" s="40"/>
    </row>
    <row r="290" spans="2:2" x14ac:dyDescent="0.2">
      <c r="B290" s="40"/>
    </row>
    <row r="291" spans="2:2" x14ac:dyDescent="0.2">
      <c r="B291" s="40"/>
    </row>
    <row r="292" spans="2:2" x14ac:dyDescent="0.2">
      <c r="B292" s="40"/>
    </row>
    <row r="293" spans="2:2" x14ac:dyDescent="0.2">
      <c r="B293" s="40"/>
    </row>
    <row r="294" spans="2:2" x14ac:dyDescent="0.2">
      <c r="B294" s="40"/>
    </row>
    <row r="295" spans="2:2" x14ac:dyDescent="0.2">
      <c r="B295" s="40"/>
    </row>
    <row r="296" spans="2:2" x14ac:dyDescent="0.2">
      <c r="B296" s="40"/>
    </row>
    <row r="297" spans="2:2" x14ac:dyDescent="0.2">
      <c r="B297" s="40"/>
    </row>
    <row r="298" spans="2:2" x14ac:dyDescent="0.2">
      <c r="B298" s="40"/>
    </row>
    <row r="299" spans="2:2" x14ac:dyDescent="0.2">
      <c r="B299" s="40"/>
    </row>
    <row r="300" spans="2:2" x14ac:dyDescent="0.2">
      <c r="B300" s="40"/>
    </row>
    <row r="301" spans="2:2" x14ac:dyDescent="0.2">
      <c r="B301" s="40"/>
    </row>
    <row r="302" spans="2:2" x14ac:dyDescent="0.2">
      <c r="B302" s="40"/>
    </row>
    <row r="303" spans="2:2" x14ac:dyDescent="0.2">
      <c r="B303" s="40"/>
    </row>
    <row r="304" spans="2:2" x14ac:dyDescent="0.2">
      <c r="B304" s="40"/>
    </row>
    <row r="305" spans="2:2" x14ac:dyDescent="0.2">
      <c r="B305" s="40"/>
    </row>
    <row r="306" spans="2:2" x14ac:dyDescent="0.2">
      <c r="B306" s="40"/>
    </row>
    <row r="307" spans="2:2" x14ac:dyDescent="0.2">
      <c r="B307" s="40"/>
    </row>
    <row r="308" spans="2:2" x14ac:dyDescent="0.2">
      <c r="B308" s="40"/>
    </row>
    <row r="309" spans="2:2" x14ac:dyDescent="0.2">
      <c r="B309" s="40"/>
    </row>
    <row r="310" spans="2:2" x14ac:dyDescent="0.2">
      <c r="B310" s="40"/>
    </row>
    <row r="311" spans="2:2" x14ac:dyDescent="0.2">
      <c r="B311" s="40"/>
    </row>
    <row r="312" spans="2:2" x14ac:dyDescent="0.2">
      <c r="B312" s="40"/>
    </row>
    <row r="313" spans="2:2" x14ac:dyDescent="0.2">
      <c r="B313" s="40"/>
    </row>
    <row r="314" spans="2:2" x14ac:dyDescent="0.2">
      <c r="B314" s="40"/>
    </row>
    <row r="315" spans="2:2" x14ac:dyDescent="0.2">
      <c r="B315" s="40"/>
    </row>
    <row r="316" spans="2:2" x14ac:dyDescent="0.2">
      <c r="B316" s="40"/>
    </row>
    <row r="317" spans="2:2" x14ac:dyDescent="0.2">
      <c r="B317" s="40"/>
    </row>
    <row r="318" spans="2:2" x14ac:dyDescent="0.2">
      <c r="B318" s="40"/>
    </row>
    <row r="319" spans="2:2" x14ac:dyDescent="0.2">
      <c r="B319" s="40"/>
    </row>
    <row r="320" spans="2:2" x14ac:dyDescent="0.2">
      <c r="B320" s="40"/>
    </row>
    <row r="321" spans="2:2" x14ac:dyDescent="0.2">
      <c r="B321" s="40"/>
    </row>
    <row r="322" spans="2:2" x14ac:dyDescent="0.2">
      <c r="B322" s="40"/>
    </row>
    <row r="323" spans="2:2" x14ac:dyDescent="0.2">
      <c r="B323" s="40"/>
    </row>
    <row r="324" spans="2:2" x14ac:dyDescent="0.2">
      <c r="B324" s="40"/>
    </row>
    <row r="325" spans="2:2" x14ac:dyDescent="0.2">
      <c r="B325" s="40"/>
    </row>
    <row r="326" spans="2:2" x14ac:dyDescent="0.2">
      <c r="B326" s="40"/>
    </row>
    <row r="327" spans="2:2" x14ac:dyDescent="0.2">
      <c r="B327" s="40"/>
    </row>
    <row r="328" spans="2:2" x14ac:dyDescent="0.2">
      <c r="B328" s="40"/>
    </row>
    <row r="329" spans="2:2" x14ac:dyDescent="0.2">
      <c r="B329" s="40"/>
    </row>
    <row r="330" spans="2:2" x14ac:dyDescent="0.2">
      <c r="B330" s="40"/>
    </row>
    <row r="331" spans="2:2" x14ac:dyDescent="0.2">
      <c r="B331" s="40"/>
    </row>
    <row r="332" spans="2:2" x14ac:dyDescent="0.2">
      <c r="B332" s="40"/>
    </row>
    <row r="333" spans="2:2" x14ac:dyDescent="0.2">
      <c r="B333" s="40"/>
    </row>
    <row r="334" spans="2:2" x14ac:dyDescent="0.2">
      <c r="B334" s="40"/>
    </row>
    <row r="335" spans="2:2" x14ac:dyDescent="0.2">
      <c r="B335" s="40"/>
    </row>
    <row r="336" spans="2:2" x14ac:dyDescent="0.2">
      <c r="B336" s="40"/>
    </row>
    <row r="337" spans="2:2" x14ac:dyDescent="0.2">
      <c r="B337" s="40"/>
    </row>
    <row r="338" spans="2:2" x14ac:dyDescent="0.2">
      <c r="B338" s="40"/>
    </row>
    <row r="339" spans="2:2" x14ac:dyDescent="0.2">
      <c r="B339" s="40"/>
    </row>
    <row r="340" spans="2:2" x14ac:dyDescent="0.2">
      <c r="B340" s="40"/>
    </row>
    <row r="341" spans="2:2" x14ac:dyDescent="0.2">
      <c r="B341" s="40"/>
    </row>
    <row r="342" spans="2:2" x14ac:dyDescent="0.2">
      <c r="B342" s="40"/>
    </row>
    <row r="343" spans="2:2" x14ac:dyDescent="0.2">
      <c r="B343" s="40"/>
    </row>
    <row r="344" spans="2:2" x14ac:dyDescent="0.2">
      <c r="B344" s="40"/>
    </row>
    <row r="345" spans="2:2" x14ac:dyDescent="0.2">
      <c r="B345" s="40"/>
    </row>
    <row r="346" spans="2:2" x14ac:dyDescent="0.2">
      <c r="B346" s="40"/>
    </row>
    <row r="347" spans="2:2" x14ac:dyDescent="0.2">
      <c r="B347" s="40"/>
    </row>
    <row r="348" spans="2:2" x14ac:dyDescent="0.2">
      <c r="B348" s="40"/>
    </row>
    <row r="349" spans="2:2" x14ac:dyDescent="0.2">
      <c r="B349" s="40"/>
    </row>
    <row r="350" spans="2:2" x14ac:dyDescent="0.2">
      <c r="B350" s="40"/>
    </row>
    <row r="351" spans="2:2" x14ac:dyDescent="0.2">
      <c r="B351" s="40"/>
    </row>
    <row r="352" spans="2:2" x14ac:dyDescent="0.2">
      <c r="B352" s="40"/>
    </row>
    <row r="353" spans="2:2" x14ac:dyDescent="0.2">
      <c r="B353" s="40"/>
    </row>
    <row r="354" spans="2:2" x14ac:dyDescent="0.2">
      <c r="B354" s="40"/>
    </row>
    <row r="355" spans="2:2" x14ac:dyDescent="0.2">
      <c r="B355" s="40"/>
    </row>
    <row r="356" spans="2:2" x14ac:dyDescent="0.2">
      <c r="B356" s="40"/>
    </row>
    <row r="357" spans="2:2" x14ac:dyDescent="0.2">
      <c r="B357" s="40"/>
    </row>
    <row r="358" spans="2:2" x14ac:dyDescent="0.2">
      <c r="B358" s="40"/>
    </row>
    <row r="359" spans="2:2" x14ac:dyDescent="0.2">
      <c r="B359" s="40"/>
    </row>
    <row r="360" spans="2:2" x14ac:dyDescent="0.2">
      <c r="B360" s="40"/>
    </row>
    <row r="361" spans="2:2" x14ac:dyDescent="0.2">
      <c r="B361" s="40"/>
    </row>
    <row r="362" spans="2:2" x14ac:dyDescent="0.2">
      <c r="B362" s="40"/>
    </row>
    <row r="363" spans="2:2" x14ac:dyDescent="0.2">
      <c r="B363" s="40"/>
    </row>
    <row r="364" spans="2:2" x14ac:dyDescent="0.2">
      <c r="B364" s="40"/>
    </row>
    <row r="365" spans="2:2" x14ac:dyDescent="0.2">
      <c r="B365" s="40"/>
    </row>
    <row r="366" spans="2:2" x14ac:dyDescent="0.2">
      <c r="B366" s="40"/>
    </row>
    <row r="367" spans="2:2" x14ac:dyDescent="0.2">
      <c r="B367" s="40"/>
    </row>
    <row r="368" spans="2:2" x14ac:dyDescent="0.2">
      <c r="B368" s="40"/>
    </row>
    <row r="369" spans="2:2" x14ac:dyDescent="0.2">
      <c r="B369" s="40"/>
    </row>
    <row r="370" spans="2:2" x14ac:dyDescent="0.2">
      <c r="B370" s="40"/>
    </row>
    <row r="371" spans="2:2" x14ac:dyDescent="0.2">
      <c r="B371" s="40"/>
    </row>
    <row r="372" spans="2:2" x14ac:dyDescent="0.2">
      <c r="B372" s="40"/>
    </row>
    <row r="373" spans="2:2" x14ac:dyDescent="0.2">
      <c r="B373" s="40"/>
    </row>
    <row r="374" spans="2:2" x14ac:dyDescent="0.2">
      <c r="B374" s="40"/>
    </row>
    <row r="375" spans="2:2" x14ac:dyDescent="0.2">
      <c r="B375" s="40"/>
    </row>
    <row r="376" spans="2:2" x14ac:dyDescent="0.2">
      <c r="B376" s="40"/>
    </row>
    <row r="377" spans="2:2" x14ac:dyDescent="0.2">
      <c r="B377" s="40"/>
    </row>
    <row r="378" spans="2:2" x14ac:dyDescent="0.2">
      <c r="B378" s="40"/>
    </row>
    <row r="379" spans="2:2" x14ac:dyDescent="0.2">
      <c r="B379" s="40"/>
    </row>
    <row r="380" spans="2:2" x14ac:dyDescent="0.2">
      <c r="B380" s="40"/>
    </row>
    <row r="381" spans="2:2" x14ac:dyDescent="0.2">
      <c r="B381" s="40"/>
    </row>
    <row r="382" spans="2:2" x14ac:dyDescent="0.2">
      <c r="B382" s="40"/>
    </row>
    <row r="383" spans="2:2" x14ac:dyDescent="0.2">
      <c r="B383" s="40"/>
    </row>
    <row r="384" spans="2:2" x14ac:dyDescent="0.2">
      <c r="B384" s="40"/>
    </row>
    <row r="385" spans="2:2" x14ac:dyDescent="0.2">
      <c r="B385" s="40"/>
    </row>
    <row r="386" spans="2:2" x14ac:dyDescent="0.2">
      <c r="B386" s="40"/>
    </row>
    <row r="387" spans="2:2" x14ac:dyDescent="0.2">
      <c r="B387" s="40"/>
    </row>
    <row r="388" spans="2:2" x14ac:dyDescent="0.2">
      <c r="B388" s="40"/>
    </row>
    <row r="389" spans="2:2" x14ac:dyDescent="0.2">
      <c r="B389" s="40"/>
    </row>
    <row r="390" spans="2:2" x14ac:dyDescent="0.2">
      <c r="B390" s="40"/>
    </row>
    <row r="391" spans="2:2" x14ac:dyDescent="0.2">
      <c r="B391" s="40"/>
    </row>
    <row r="392" spans="2:2" x14ac:dyDescent="0.2">
      <c r="B392" s="40"/>
    </row>
    <row r="393" spans="2:2" x14ac:dyDescent="0.2">
      <c r="B393" s="40"/>
    </row>
    <row r="394" spans="2:2" x14ac:dyDescent="0.2">
      <c r="B394" s="40"/>
    </row>
    <row r="395" spans="2:2" x14ac:dyDescent="0.2">
      <c r="B395" s="40"/>
    </row>
    <row r="396" spans="2:2" x14ac:dyDescent="0.2">
      <c r="B396" s="40"/>
    </row>
    <row r="397" spans="2:2" x14ac:dyDescent="0.2">
      <c r="B397" s="40"/>
    </row>
    <row r="398" spans="2:2" x14ac:dyDescent="0.2">
      <c r="B398" s="40"/>
    </row>
    <row r="399" spans="2:2" x14ac:dyDescent="0.2">
      <c r="B399" s="40"/>
    </row>
    <row r="400" spans="2:2" x14ac:dyDescent="0.2">
      <c r="B400" s="40"/>
    </row>
    <row r="401" spans="2:2" x14ac:dyDescent="0.2">
      <c r="B401" s="40"/>
    </row>
    <row r="402" spans="2:2" x14ac:dyDescent="0.2">
      <c r="B402" s="40"/>
    </row>
    <row r="403" spans="2:2" x14ac:dyDescent="0.2">
      <c r="B403" s="40"/>
    </row>
    <row r="404" spans="2:2" x14ac:dyDescent="0.2">
      <c r="B404" s="40"/>
    </row>
    <row r="405" spans="2:2" x14ac:dyDescent="0.2">
      <c r="B405" s="40"/>
    </row>
    <row r="406" spans="2:2" x14ac:dyDescent="0.2">
      <c r="B406" s="40"/>
    </row>
    <row r="407" spans="2:2" x14ac:dyDescent="0.2">
      <c r="B407" s="40"/>
    </row>
    <row r="408" spans="2:2" x14ac:dyDescent="0.2">
      <c r="B408" s="40"/>
    </row>
    <row r="409" spans="2:2" x14ac:dyDescent="0.2">
      <c r="B409" s="40"/>
    </row>
    <row r="410" spans="2:2" x14ac:dyDescent="0.2">
      <c r="B410" s="40"/>
    </row>
    <row r="411" spans="2:2" x14ac:dyDescent="0.2">
      <c r="B411" s="40"/>
    </row>
    <row r="412" spans="2:2" x14ac:dyDescent="0.2">
      <c r="B412" s="40"/>
    </row>
    <row r="413" spans="2:2" x14ac:dyDescent="0.2">
      <c r="B413" s="40"/>
    </row>
    <row r="414" spans="2:2" x14ac:dyDescent="0.2">
      <c r="B414" s="40"/>
    </row>
    <row r="415" spans="2:2" x14ac:dyDescent="0.2">
      <c r="B415" s="40"/>
    </row>
    <row r="416" spans="2:2" x14ac:dyDescent="0.2">
      <c r="B416" s="40"/>
    </row>
    <row r="417" spans="2:2" x14ac:dyDescent="0.2">
      <c r="B417" s="40"/>
    </row>
    <row r="418" spans="2:2" x14ac:dyDescent="0.2">
      <c r="B418" s="40"/>
    </row>
    <row r="419" spans="2:2" x14ac:dyDescent="0.2">
      <c r="B419" s="40"/>
    </row>
    <row r="420" spans="2:2" x14ac:dyDescent="0.2">
      <c r="B420" s="40"/>
    </row>
    <row r="421" spans="2:2" x14ac:dyDescent="0.2">
      <c r="B421" s="40"/>
    </row>
    <row r="422" spans="2:2" x14ac:dyDescent="0.2">
      <c r="B422" s="40"/>
    </row>
    <row r="423" spans="2:2" x14ac:dyDescent="0.2">
      <c r="B423" s="40"/>
    </row>
    <row r="424" spans="2:2" x14ac:dyDescent="0.2">
      <c r="B424" s="40"/>
    </row>
    <row r="425" spans="2:2" x14ac:dyDescent="0.2">
      <c r="B425" s="40"/>
    </row>
    <row r="426" spans="2:2" x14ac:dyDescent="0.2">
      <c r="B426" s="40"/>
    </row>
    <row r="427" spans="2:2" x14ac:dyDescent="0.2">
      <c r="B427" s="40"/>
    </row>
    <row r="428" spans="2:2" x14ac:dyDescent="0.2">
      <c r="B428" s="40"/>
    </row>
    <row r="429" spans="2:2" x14ac:dyDescent="0.2">
      <c r="B429" s="40"/>
    </row>
    <row r="430" spans="2:2" x14ac:dyDescent="0.2">
      <c r="B430" s="40"/>
    </row>
    <row r="431" spans="2:2" x14ac:dyDescent="0.2">
      <c r="B431" s="40"/>
    </row>
    <row r="432" spans="2:2" x14ac:dyDescent="0.2">
      <c r="B432" s="40"/>
    </row>
    <row r="433" spans="2:2" x14ac:dyDescent="0.2">
      <c r="B433" s="40"/>
    </row>
    <row r="434" spans="2:2" x14ac:dyDescent="0.2">
      <c r="B434" s="40"/>
    </row>
    <row r="435" spans="2:2" x14ac:dyDescent="0.2">
      <c r="B435" s="40"/>
    </row>
    <row r="436" spans="2:2" x14ac:dyDescent="0.2">
      <c r="B436" s="40"/>
    </row>
    <row r="437" spans="2:2" x14ac:dyDescent="0.2">
      <c r="B437" s="40"/>
    </row>
    <row r="438" spans="2:2" x14ac:dyDescent="0.2">
      <c r="B438" s="40"/>
    </row>
    <row r="439" spans="2:2" x14ac:dyDescent="0.2">
      <c r="B439" s="40"/>
    </row>
    <row r="440" spans="2:2" x14ac:dyDescent="0.2">
      <c r="B440" s="40"/>
    </row>
    <row r="441" spans="2:2" x14ac:dyDescent="0.2">
      <c r="B441" s="40"/>
    </row>
    <row r="442" spans="2:2" x14ac:dyDescent="0.2">
      <c r="B442" s="40"/>
    </row>
    <row r="443" spans="2:2" x14ac:dyDescent="0.2">
      <c r="B443" s="40"/>
    </row>
    <row r="444" spans="2:2" x14ac:dyDescent="0.2">
      <c r="B444" s="40"/>
    </row>
    <row r="445" spans="2:2" x14ac:dyDescent="0.2">
      <c r="B445" s="40"/>
    </row>
    <row r="446" spans="2:2" x14ac:dyDescent="0.2">
      <c r="B446" s="40"/>
    </row>
    <row r="447" spans="2:2" x14ac:dyDescent="0.2">
      <c r="B447" s="40"/>
    </row>
    <row r="448" spans="2:2" x14ac:dyDescent="0.2">
      <c r="B448" s="40"/>
    </row>
    <row r="449" spans="2:2" x14ac:dyDescent="0.2">
      <c r="B449" s="40"/>
    </row>
    <row r="450" spans="2:2" x14ac:dyDescent="0.2">
      <c r="B450" s="40"/>
    </row>
    <row r="451" spans="2:2" x14ac:dyDescent="0.2">
      <c r="B451" s="40"/>
    </row>
    <row r="452" spans="2:2" x14ac:dyDescent="0.2">
      <c r="B452" s="40"/>
    </row>
    <row r="453" spans="2:2" x14ac:dyDescent="0.2">
      <c r="B453" s="40"/>
    </row>
    <row r="454" spans="2:2" x14ac:dyDescent="0.2">
      <c r="B454" s="40"/>
    </row>
    <row r="455" spans="2:2" x14ac:dyDescent="0.2">
      <c r="B455" s="40"/>
    </row>
    <row r="456" spans="2:2" x14ac:dyDescent="0.2">
      <c r="B456" s="40"/>
    </row>
    <row r="457" spans="2:2" x14ac:dyDescent="0.2">
      <c r="B457" s="40"/>
    </row>
    <row r="458" spans="2:2" x14ac:dyDescent="0.2">
      <c r="B458" s="40"/>
    </row>
    <row r="459" spans="2:2" x14ac:dyDescent="0.2">
      <c r="B459" s="40"/>
    </row>
    <row r="460" spans="2:2" x14ac:dyDescent="0.2">
      <c r="B460" s="40"/>
    </row>
    <row r="461" spans="2:2" x14ac:dyDescent="0.2">
      <c r="B461" s="40"/>
    </row>
    <row r="462" spans="2:2" x14ac:dyDescent="0.2">
      <c r="B462" s="40"/>
    </row>
    <row r="463" spans="2:2" x14ac:dyDescent="0.2">
      <c r="B463" s="40"/>
    </row>
    <row r="464" spans="2:2" x14ac:dyDescent="0.2">
      <c r="B464" s="40"/>
    </row>
    <row r="465" spans="2:2" x14ac:dyDescent="0.2">
      <c r="B465" s="40"/>
    </row>
    <row r="466" spans="2:2" x14ac:dyDescent="0.2">
      <c r="B466" s="40"/>
    </row>
    <row r="467" spans="2:2" x14ac:dyDescent="0.2">
      <c r="B467" s="40"/>
    </row>
    <row r="468" spans="2:2" x14ac:dyDescent="0.2">
      <c r="B468" s="40"/>
    </row>
    <row r="469" spans="2:2" x14ac:dyDescent="0.2">
      <c r="B469" s="40"/>
    </row>
    <row r="470" spans="2:2" x14ac:dyDescent="0.2">
      <c r="B470" s="40"/>
    </row>
    <row r="471" spans="2:2" x14ac:dyDescent="0.2">
      <c r="B471" s="40"/>
    </row>
    <row r="472" spans="2:2" x14ac:dyDescent="0.2">
      <c r="B472" s="40"/>
    </row>
    <row r="473" spans="2:2" x14ac:dyDescent="0.2">
      <c r="B473" s="40"/>
    </row>
    <row r="474" spans="2:2" x14ac:dyDescent="0.2">
      <c r="B474" s="40"/>
    </row>
    <row r="475" spans="2:2" x14ac:dyDescent="0.2">
      <c r="B475" s="40"/>
    </row>
    <row r="476" spans="2:2" x14ac:dyDescent="0.2">
      <c r="B476" s="40"/>
    </row>
    <row r="477" spans="2:2" x14ac:dyDescent="0.2">
      <c r="B477" s="40"/>
    </row>
    <row r="478" spans="2:2" x14ac:dyDescent="0.2">
      <c r="B478" s="40"/>
    </row>
    <row r="479" spans="2:2" x14ac:dyDescent="0.2">
      <c r="B479" s="40"/>
    </row>
    <row r="480" spans="2:2" x14ac:dyDescent="0.2">
      <c r="B480" s="40"/>
    </row>
    <row r="481" spans="2:2" x14ac:dyDescent="0.2">
      <c r="B481" s="40"/>
    </row>
    <row r="482" spans="2:2" x14ac:dyDescent="0.2">
      <c r="B482" s="40"/>
    </row>
    <row r="483" spans="2:2" x14ac:dyDescent="0.2">
      <c r="B483" s="40"/>
    </row>
    <row r="484" spans="2:2" x14ac:dyDescent="0.2">
      <c r="B484" s="40"/>
    </row>
    <row r="485" spans="2:2" x14ac:dyDescent="0.2">
      <c r="B485" s="40"/>
    </row>
    <row r="486" spans="2:2" x14ac:dyDescent="0.2">
      <c r="B486" s="40"/>
    </row>
    <row r="487" spans="2:2" x14ac:dyDescent="0.2">
      <c r="B487" s="40"/>
    </row>
    <row r="488" spans="2:2" x14ac:dyDescent="0.2">
      <c r="B488" s="40"/>
    </row>
    <row r="489" spans="2:2" x14ac:dyDescent="0.2">
      <c r="B489" s="40"/>
    </row>
    <row r="490" spans="2:2" x14ac:dyDescent="0.2">
      <c r="B490" s="40"/>
    </row>
    <row r="491" spans="2:2" x14ac:dyDescent="0.2">
      <c r="B491" s="40"/>
    </row>
    <row r="492" spans="2:2" x14ac:dyDescent="0.2">
      <c r="B492" s="40"/>
    </row>
    <row r="493" spans="2:2" x14ac:dyDescent="0.2">
      <c r="B493" s="40"/>
    </row>
    <row r="494" spans="2:2" x14ac:dyDescent="0.2">
      <c r="B494" s="40"/>
    </row>
    <row r="495" spans="2:2" x14ac:dyDescent="0.2">
      <c r="B495" s="40"/>
    </row>
    <row r="496" spans="2:2" x14ac:dyDescent="0.2">
      <c r="B496" s="40"/>
    </row>
    <row r="497" spans="2:2" x14ac:dyDescent="0.2">
      <c r="B497" s="40"/>
    </row>
    <row r="498" spans="2:2" x14ac:dyDescent="0.2">
      <c r="B498" s="40"/>
    </row>
    <row r="499" spans="2:2" x14ac:dyDescent="0.2">
      <c r="B499" s="40"/>
    </row>
    <row r="500" spans="2:2" x14ac:dyDescent="0.2">
      <c r="B500" s="40"/>
    </row>
    <row r="501" spans="2:2" x14ac:dyDescent="0.2">
      <c r="B501" s="40"/>
    </row>
    <row r="502" spans="2:2" x14ac:dyDescent="0.2">
      <c r="B502" s="40"/>
    </row>
    <row r="503" spans="2:2" x14ac:dyDescent="0.2">
      <c r="B503" s="40"/>
    </row>
    <row r="504" spans="2:2" x14ac:dyDescent="0.2">
      <c r="B504" s="40"/>
    </row>
    <row r="505" spans="2:2" x14ac:dyDescent="0.2">
      <c r="B505" s="40"/>
    </row>
    <row r="506" spans="2:2" x14ac:dyDescent="0.2">
      <c r="B506" s="40"/>
    </row>
    <row r="507" spans="2:2" x14ac:dyDescent="0.2">
      <c r="B507" s="40"/>
    </row>
    <row r="508" spans="2:2" x14ac:dyDescent="0.2">
      <c r="B508" s="40"/>
    </row>
    <row r="509" spans="2:2" x14ac:dyDescent="0.2">
      <c r="B509" s="40"/>
    </row>
    <row r="510" spans="2:2" x14ac:dyDescent="0.2">
      <c r="B510" s="40"/>
    </row>
    <row r="511" spans="2:2" x14ac:dyDescent="0.2">
      <c r="B511" s="40"/>
    </row>
    <row r="512" spans="2:2" x14ac:dyDescent="0.2">
      <c r="B512" s="40"/>
    </row>
    <row r="513" spans="2:2" x14ac:dyDescent="0.2">
      <c r="B513" s="40"/>
    </row>
    <row r="514" spans="2:2" x14ac:dyDescent="0.2">
      <c r="B514" s="40"/>
    </row>
    <row r="515" spans="2:2" x14ac:dyDescent="0.2">
      <c r="B515" s="40"/>
    </row>
    <row r="516" spans="2:2" x14ac:dyDescent="0.2">
      <c r="B516" s="40"/>
    </row>
    <row r="517" spans="2:2" x14ac:dyDescent="0.2">
      <c r="B517" s="40"/>
    </row>
    <row r="518" spans="2:2" x14ac:dyDescent="0.2">
      <c r="B518" s="40"/>
    </row>
    <row r="519" spans="2:2" x14ac:dyDescent="0.2">
      <c r="B519" s="40"/>
    </row>
    <row r="520" spans="2:2" x14ac:dyDescent="0.2">
      <c r="B520" s="40"/>
    </row>
    <row r="521" spans="2:2" x14ac:dyDescent="0.2">
      <c r="B521" s="40"/>
    </row>
    <row r="522" spans="2:2" x14ac:dyDescent="0.2">
      <c r="B522" s="40"/>
    </row>
    <row r="523" spans="2:2" x14ac:dyDescent="0.2">
      <c r="B523" s="40"/>
    </row>
    <row r="524" spans="2:2" x14ac:dyDescent="0.2">
      <c r="B524" s="40"/>
    </row>
    <row r="525" spans="2:2" x14ac:dyDescent="0.2">
      <c r="B525" s="40"/>
    </row>
    <row r="526" spans="2:2" x14ac:dyDescent="0.2">
      <c r="B526" s="40"/>
    </row>
    <row r="527" spans="2:2" x14ac:dyDescent="0.2">
      <c r="B527" s="40"/>
    </row>
    <row r="528" spans="2:2" x14ac:dyDescent="0.2">
      <c r="B528" s="40"/>
    </row>
    <row r="529" spans="2:2" x14ac:dyDescent="0.2">
      <c r="B529" s="40"/>
    </row>
    <row r="530" spans="2:2" x14ac:dyDescent="0.2">
      <c r="B530" s="40"/>
    </row>
    <row r="531" spans="2:2" x14ac:dyDescent="0.2">
      <c r="B531" s="40"/>
    </row>
    <row r="532" spans="2:2" x14ac:dyDescent="0.2">
      <c r="B532" s="40"/>
    </row>
    <row r="533" spans="2:2" x14ac:dyDescent="0.2">
      <c r="B533" s="40"/>
    </row>
    <row r="534" spans="2:2" x14ac:dyDescent="0.2">
      <c r="B534" s="40"/>
    </row>
    <row r="535" spans="2:2" x14ac:dyDescent="0.2">
      <c r="B535" s="40"/>
    </row>
    <row r="536" spans="2:2" x14ac:dyDescent="0.2">
      <c r="B536" s="40"/>
    </row>
    <row r="537" spans="2:2" x14ac:dyDescent="0.2">
      <c r="B537" s="40"/>
    </row>
    <row r="538" spans="2:2" x14ac:dyDescent="0.2">
      <c r="B538" s="40"/>
    </row>
    <row r="539" spans="2:2" x14ac:dyDescent="0.2">
      <c r="B539" s="40"/>
    </row>
    <row r="540" spans="2:2" x14ac:dyDescent="0.2">
      <c r="B540" s="40"/>
    </row>
    <row r="541" spans="2:2" x14ac:dyDescent="0.2">
      <c r="B541" s="40"/>
    </row>
    <row r="542" spans="2:2" x14ac:dyDescent="0.2">
      <c r="B542" s="40"/>
    </row>
    <row r="543" spans="2:2" x14ac:dyDescent="0.2">
      <c r="B543" s="40"/>
    </row>
    <row r="544" spans="2:2" x14ac:dyDescent="0.2">
      <c r="B544" s="40"/>
    </row>
    <row r="545" spans="2:2" x14ac:dyDescent="0.2">
      <c r="B545" s="40"/>
    </row>
    <row r="546" spans="2:2" x14ac:dyDescent="0.2">
      <c r="B546" s="40"/>
    </row>
    <row r="547" spans="2:2" x14ac:dyDescent="0.2">
      <c r="B547" s="40"/>
    </row>
    <row r="548" spans="2:2" x14ac:dyDescent="0.2">
      <c r="B548" s="40"/>
    </row>
    <row r="549" spans="2:2" x14ac:dyDescent="0.2">
      <c r="B549" s="40"/>
    </row>
    <row r="550" spans="2:2" x14ac:dyDescent="0.2">
      <c r="B550" s="40"/>
    </row>
    <row r="551" spans="2:2" x14ac:dyDescent="0.2">
      <c r="B551" s="40"/>
    </row>
    <row r="552" spans="2:2" x14ac:dyDescent="0.2">
      <c r="B552" s="40"/>
    </row>
    <row r="553" spans="2:2" x14ac:dyDescent="0.2">
      <c r="B553" s="40"/>
    </row>
    <row r="554" spans="2:2" x14ac:dyDescent="0.2">
      <c r="B554" s="40"/>
    </row>
    <row r="555" spans="2:2" x14ac:dyDescent="0.2">
      <c r="B555" s="40"/>
    </row>
    <row r="556" spans="2:2" x14ac:dyDescent="0.2">
      <c r="B556" s="40"/>
    </row>
    <row r="557" spans="2:2" x14ac:dyDescent="0.2">
      <c r="B557" s="40"/>
    </row>
    <row r="558" spans="2:2" x14ac:dyDescent="0.2">
      <c r="B558" s="40"/>
    </row>
    <row r="559" spans="2:2" x14ac:dyDescent="0.2">
      <c r="B559" s="40"/>
    </row>
    <row r="560" spans="2:2" x14ac:dyDescent="0.2">
      <c r="B560" s="40"/>
    </row>
    <row r="561" spans="2:2" x14ac:dyDescent="0.2">
      <c r="B561" s="40"/>
    </row>
    <row r="562" spans="2:2" x14ac:dyDescent="0.2">
      <c r="B562" s="40"/>
    </row>
    <row r="563" spans="2:2" x14ac:dyDescent="0.2">
      <c r="B563" s="40"/>
    </row>
    <row r="564" spans="2:2" x14ac:dyDescent="0.2">
      <c r="B564" s="40"/>
    </row>
    <row r="565" spans="2:2" x14ac:dyDescent="0.2">
      <c r="B565" s="40"/>
    </row>
    <row r="566" spans="2:2" x14ac:dyDescent="0.2">
      <c r="B566" s="40"/>
    </row>
    <row r="567" spans="2:2" x14ac:dyDescent="0.2">
      <c r="B567" s="40"/>
    </row>
    <row r="568" spans="2:2" x14ac:dyDescent="0.2">
      <c r="B568" s="40"/>
    </row>
    <row r="569" spans="2:2" x14ac:dyDescent="0.2">
      <c r="B569" s="40"/>
    </row>
    <row r="570" spans="2:2" x14ac:dyDescent="0.2">
      <c r="B570" s="40"/>
    </row>
    <row r="571" spans="2:2" x14ac:dyDescent="0.2">
      <c r="B571" s="40"/>
    </row>
    <row r="572" spans="2:2" x14ac:dyDescent="0.2">
      <c r="B572" s="40"/>
    </row>
    <row r="573" spans="2:2" x14ac:dyDescent="0.2">
      <c r="B573" s="40"/>
    </row>
    <row r="574" spans="2:2" x14ac:dyDescent="0.2">
      <c r="B574" s="40"/>
    </row>
    <row r="575" spans="2:2" x14ac:dyDescent="0.2">
      <c r="B575" s="40"/>
    </row>
    <row r="576" spans="2:2" x14ac:dyDescent="0.2">
      <c r="B576" s="40"/>
    </row>
    <row r="577" spans="2:2" x14ac:dyDescent="0.2">
      <c r="B577" s="40"/>
    </row>
    <row r="578" spans="2:2" x14ac:dyDescent="0.2">
      <c r="B578" s="40"/>
    </row>
    <row r="579" spans="2:2" x14ac:dyDescent="0.2">
      <c r="B579" s="40"/>
    </row>
    <row r="580" spans="2:2" x14ac:dyDescent="0.2">
      <c r="B580" s="40"/>
    </row>
    <row r="581" spans="2:2" x14ac:dyDescent="0.2">
      <c r="B581" s="40"/>
    </row>
    <row r="582" spans="2:2" x14ac:dyDescent="0.2">
      <c r="B582" s="40"/>
    </row>
    <row r="583" spans="2:2" x14ac:dyDescent="0.2">
      <c r="B583" s="40"/>
    </row>
    <row r="584" spans="2:2" x14ac:dyDescent="0.2">
      <c r="B584" s="40"/>
    </row>
    <row r="585" spans="2:2" x14ac:dyDescent="0.2">
      <c r="B585" s="40"/>
    </row>
    <row r="586" spans="2:2" x14ac:dyDescent="0.2">
      <c r="B586" s="40"/>
    </row>
    <row r="587" spans="2:2" x14ac:dyDescent="0.2">
      <c r="B587" s="40"/>
    </row>
    <row r="588" spans="2:2" x14ac:dyDescent="0.2">
      <c r="B588" s="40"/>
    </row>
    <row r="589" spans="2:2" x14ac:dyDescent="0.2">
      <c r="B589" s="40"/>
    </row>
    <row r="590" spans="2:2" x14ac:dyDescent="0.2">
      <c r="B590" s="40"/>
    </row>
    <row r="591" spans="2:2" x14ac:dyDescent="0.2">
      <c r="B591" s="40"/>
    </row>
    <row r="592" spans="2:2" x14ac:dyDescent="0.2">
      <c r="B592" s="40"/>
    </row>
    <row r="593" spans="2:2" x14ac:dyDescent="0.2">
      <c r="B593" s="40"/>
    </row>
    <row r="594" spans="2:2" x14ac:dyDescent="0.2">
      <c r="B594" s="40"/>
    </row>
    <row r="595" spans="2:2" x14ac:dyDescent="0.2">
      <c r="B595" s="40"/>
    </row>
    <row r="596" spans="2:2" x14ac:dyDescent="0.2">
      <c r="B596" s="40"/>
    </row>
    <row r="597" spans="2:2" x14ac:dyDescent="0.2">
      <c r="B597" s="40"/>
    </row>
    <row r="598" spans="2:2" x14ac:dyDescent="0.2">
      <c r="B598" s="40"/>
    </row>
    <row r="599" spans="2:2" x14ac:dyDescent="0.2">
      <c r="B599" s="40"/>
    </row>
    <row r="600" spans="2:2" x14ac:dyDescent="0.2">
      <c r="B600" s="40"/>
    </row>
    <row r="601" spans="2:2" x14ac:dyDescent="0.2">
      <c r="B601" s="40"/>
    </row>
    <row r="602" spans="2:2" x14ac:dyDescent="0.2">
      <c r="B602" s="40"/>
    </row>
    <row r="603" spans="2:2" x14ac:dyDescent="0.2">
      <c r="B603" s="40"/>
    </row>
    <row r="604" spans="2:2" x14ac:dyDescent="0.2">
      <c r="B604" s="40"/>
    </row>
    <row r="605" spans="2:2" x14ac:dyDescent="0.2">
      <c r="B605" s="40"/>
    </row>
    <row r="606" spans="2:2" x14ac:dyDescent="0.2">
      <c r="B606" s="40"/>
    </row>
    <row r="607" spans="2:2" x14ac:dyDescent="0.2">
      <c r="B607" s="40"/>
    </row>
    <row r="608" spans="2:2" x14ac:dyDescent="0.2">
      <c r="B608" s="40"/>
    </row>
    <row r="609" spans="2:2" x14ac:dyDescent="0.2">
      <c r="B609" s="40"/>
    </row>
    <row r="610" spans="2:2" x14ac:dyDescent="0.2">
      <c r="B610" s="40"/>
    </row>
    <row r="611" spans="2:2" x14ac:dyDescent="0.2">
      <c r="B611" s="40"/>
    </row>
    <row r="612" spans="2:2" x14ac:dyDescent="0.2">
      <c r="B612" s="40"/>
    </row>
    <row r="613" spans="2:2" x14ac:dyDescent="0.2">
      <c r="B613" s="40"/>
    </row>
    <row r="614" spans="2:2" x14ac:dyDescent="0.2">
      <c r="B614" s="40"/>
    </row>
    <row r="615" spans="2:2" x14ac:dyDescent="0.2">
      <c r="B615" s="40"/>
    </row>
    <row r="616" spans="2:2" x14ac:dyDescent="0.2">
      <c r="B616" s="40"/>
    </row>
    <row r="617" spans="2:2" x14ac:dyDescent="0.2">
      <c r="B617" s="40"/>
    </row>
    <row r="618" spans="2:2" x14ac:dyDescent="0.2">
      <c r="B618" s="40"/>
    </row>
    <row r="619" spans="2:2" x14ac:dyDescent="0.2">
      <c r="B619" s="40"/>
    </row>
    <row r="620" spans="2:2" x14ac:dyDescent="0.2">
      <c r="B620" s="40"/>
    </row>
    <row r="621" spans="2:2" x14ac:dyDescent="0.2">
      <c r="B621" s="40"/>
    </row>
    <row r="622" spans="2:2" x14ac:dyDescent="0.2">
      <c r="B622" s="40"/>
    </row>
    <row r="623" spans="2:2" x14ac:dyDescent="0.2">
      <c r="B623" s="40"/>
    </row>
    <row r="624" spans="2:2" x14ac:dyDescent="0.2">
      <c r="B624" s="40"/>
    </row>
    <row r="625" spans="2:2" x14ac:dyDescent="0.2">
      <c r="B625" s="40"/>
    </row>
    <row r="626" spans="2:2" x14ac:dyDescent="0.2">
      <c r="B626" s="40"/>
    </row>
    <row r="627" spans="2:2" x14ac:dyDescent="0.2">
      <c r="B627" s="40"/>
    </row>
    <row r="628" spans="2:2" x14ac:dyDescent="0.2">
      <c r="B628" s="40"/>
    </row>
    <row r="629" spans="2:2" x14ac:dyDescent="0.2">
      <c r="B629" s="40"/>
    </row>
    <row r="630" spans="2:2" x14ac:dyDescent="0.2">
      <c r="B630" s="40"/>
    </row>
    <row r="631" spans="2:2" x14ac:dyDescent="0.2">
      <c r="B631" s="40"/>
    </row>
    <row r="632" spans="2:2" x14ac:dyDescent="0.2">
      <c r="B632" s="40"/>
    </row>
    <row r="633" spans="2:2" x14ac:dyDescent="0.2">
      <c r="B633" s="40"/>
    </row>
    <row r="634" spans="2:2" x14ac:dyDescent="0.2">
      <c r="B634" s="40"/>
    </row>
    <row r="635" spans="2:2" x14ac:dyDescent="0.2">
      <c r="B635" s="40"/>
    </row>
    <row r="636" spans="2:2" x14ac:dyDescent="0.2">
      <c r="B636" s="40"/>
    </row>
    <row r="637" spans="2:2" x14ac:dyDescent="0.2">
      <c r="B637" s="40"/>
    </row>
    <row r="638" spans="2:2" x14ac:dyDescent="0.2">
      <c r="B638" s="40"/>
    </row>
    <row r="639" spans="2:2" x14ac:dyDescent="0.2">
      <c r="B639" s="40"/>
    </row>
    <row r="640" spans="2:2" x14ac:dyDescent="0.2">
      <c r="B640" s="40"/>
    </row>
    <row r="641" spans="2:2" x14ac:dyDescent="0.2">
      <c r="B641" s="40"/>
    </row>
    <row r="642" spans="2:2" x14ac:dyDescent="0.2">
      <c r="B642" s="40"/>
    </row>
    <row r="643" spans="2:2" x14ac:dyDescent="0.2">
      <c r="B643" s="40"/>
    </row>
    <row r="644" spans="2:2" x14ac:dyDescent="0.2">
      <c r="B644" s="40"/>
    </row>
    <row r="645" spans="2:2" x14ac:dyDescent="0.2">
      <c r="B645" s="40"/>
    </row>
    <row r="646" spans="2:2" x14ac:dyDescent="0.2">
      <c r="B646" s="40"/>
    </row>
    <row r="647" spans="2:2" x14ac:dyDescent="0.2">
      <c r="B647" s="40"/>
    </row>
    <row r="648" spans="2:2" x14ac:dyDescent="0.2">
      <c r="B648" s="40"/>
    </row>
    <row r="649" spans="2:2" x14ac:dyDescent="0.2">
      <c r="B649" s="40"/>
    </row>
    <row r="650" spans="2:2" x14ac:dyDescent="0.2">
      <c r="B650" s="40"/>
    </row>
    <row r="651" spans="2:2" x14ac:dyDescent="0.2">
      <c r="B651" s="40"/>
    </row>
    <row r="652" spans="2:2" x14ac:dyDescent="0.2">
      <c r="B652" s="40"/>
    </row>
    <row r="653" spans="2:2" x14ac:dyDescent="0.2">
      <c r="B653" s="40"/>
    </row>
    <row r="654" spans="2:2" x14ac:dyDescent="0.2">
      <c r="B654" s="40"/>
    </row>
    <row r="655" spans="2:2" x14ac:dyDescent="0.2">
      <c r="B655" s="40"/>
    </row>
    <row r="656" spans="2:2" x14ac:dyDescent="0.2">
      <c r="B656" s="40"/>
    </row>
    <row r="657" spans="2:2" x14ac:dyDescent="0.2">
      <c r="B657" s="40"/>
    </row>
    <row r="658" spans="2:2" x14ac:dyDescent="0.2">
      <c r="B658" s="40"/>
    </row>
    <row r="659" spans="2:2" x14ac:dyDescent="0.2">
      <c r="B659" s="40"/>
    </row>
    <row r="660" spans="2:2" x14ac:dyDescent="0.2">
      <c r="B660" s="40"/>
    </row>
    <row r="661" spans="2:2" x14ac:dyDescent="0.2">
      <c r="B661" s="40"/>
    </row>
    <row r="662" spans="2:2" x14ac:dyDescent="0.2">
      <c r="B662" s="40"/>
    </row>
    <row r="663" spans="2:2" x14ac:dyDescent="0.2">
      <c r="B663" s="40"/>
    </row>
    <row r="664" spans="2:2" x14ac:dyDescent="0.2">
      <c r="B664" s="40"/>
    </row>
    <row r="665" spans="2:2" x14ac:dyDescent="0.2">
      <c r="B665" s="40"/>
    </row>
    <row r="666" spans="2:2" x14ac:dyDescent="0.2">
      <c r="B666" s="40"/>
    </row>
    <row r="667" spans="2:2" x14ac:dyDescent="0.2">
      <c r="B667" s="40"/>
    </row>
    <row r="668" spans="2:2" x14ac:dyDescent="0.2">
      <c r="B668" s="40"/>
    </row>
    <row r="669" spans="2:2" x14ac:dyDescent="0.2">
      <c r="B669" s="40"/>
    </row>
    <row r="670" spans="2:2" x14ac:dyDescent="0.2">
      <c r="B670" s="40"/>
    </row>
    <row r="671" spans="2:2" x14ac:dyDescent="0.2">
      <c r="B671" s="40"/>
    </row>
    <row r="672" spans="2:2" x14ac:dyDescent="0.2">
      <c r="B672" s="40"/>
    </row>
    <row r="673" spans="2:2" x14ac:dyDescent="0.2">
      <c r="B673" s="40"/>
    </row>
    <row r="674" spans="2:2" x14ac:dyDescent="0.2">
      <c r="B674" s="40"/>
    </row>
    <row r="675" spans="2:2" x14ac:dyDescent="0.2">
      <c r="B675" s="40"/>
    </row>
    <row r="676" spans="2:2" x14ac:dyDescent="0.2">
      <c r="B676" s="40"/>
    </row>
    <row r="677" spans="2:2" x14ac:dyDescent="0.2">
      <c r="B677" s="40"/>
    </row>
    <row r="678" spans="2:2" x14ac:dyDescent="0.2">
      <c r="B678" s="40"/>
    </row>
    <row r="679" spans="2:2" x14ac:dyDescent="0.2">
      <c r="B679" s="40"/>
    </row>
    <row r="680" spans="2:2" x14ac:dyDescent="0.2">
      <c r="B680" s="40"/>
    </row>
    <row r="681" spans="2:2" x14ac:dyDescent="0.2">
      <c r="B681" s="40"/>
    </row>
    <row r="682" spans="2:2" x14ac:dyDescent="0.2">
      <c r="B682" s="40"/>
    </row>
    <row r="683" spans="2:2" x14ac:dyDescent="0.2">
      <c r="B683" s="40"/>
    </row>
    <row r="684" spans="2:2" x14ac:dyDescent="0.2">
      <c r="B684" s="40"/>
    </row>
    <row r="685" spans="2:2" x14ac:dyDescent="0.2">
      <c r="B685" s="40"/>
    </row>
    <row r="686" spans="2:2" x14ac:dyDescent="0.2">
      <c r="B686" s="40"/>
    </row>
    <row r="687" spans="2:2" x14ac:dyDescent="0.2">
      <c r="B687" s="40"/>
    </row>
    <row r="688" spans="2:2" x14ac:dyDescent="0.2">
      <c r="B688" s="40"/>
    </row>
    <row r="689" spans="2:2" x14ac:dyDescent="0.2">
      <c r="B689" s="40"/>
    </row>
    <row r="690" spans="2:2" x14ac:dyDescent="0.2">
      <c r="B690" s="40"/>
    </row>
    <row r="691" spans="2:2" x14ac:dyDescent="0.2">
      <c r="B691" s="40"/>
    </row>
    <row r="692" spans="2:2" x14ac:dyDescent="0.2">
      <c r="B692" s="40"/>
    </row>
    <row r="693" spans="2:2" x14ac:dyDescent="0.2">
      <c r="B693" s="40"/>
    </row>
    <row r="694" spans="2:2" x14ac:dyDescent="0.2">
      <c r="B694" s="40"/>
    </row>
    <row r="695" spans="2:2" x14ac:dyDescent="0.2">
      <c r="B695" s="40"/>
    </row>
    <row r="696" spans="2:2" x14ac:dyDescent="0.2">
      <c r="B696" s="40"/>
    </row>
    <row r="697" spans="2:2" x14ac:dyDescent="0.2">
      <c r="B697" s="40"/>
    </row>
    <row r="698" spans="2:2" x14ac:dyDescent="0.2">
      <c r="B698" s="40"/>
    </row>
    <row r="699" spans="2:2" x14ac:dyDescent="0.2">
      <c r="B699" s="40"/>
    </row>
    <row r="700" spans="2:2" x14ac:dyDescent="0.2">
      <c r="B700" s="40"/>
    </row>
    <row r="701" spans="2:2" x14ac:dyDescent="0.2">
      <c r="B701" s="40"/>
    </row>
    <row r="702" spans="2:2" x14ac:dyDescent="0.2">
      <c r="B702" s="40"/>
    </row>
    <row r="703" spans="2:2" x14ac:dyDescent="0.2">
      <c r="B703" s="40"/>
    </row>
    <row r="704" spans="2:2" x14ac:dyDescent="0.2">
      <c r="B704" s="40"/>
    </row>
    <row r="705" spans="2:2" x14ac:dyDescent="0.2">
      <c r="B705" s="40"/>
    </row>
    <row r="706" spans="2:2" x14ac:dyDescent="0.2">
      <c r="B706" s="40"/>
    </row>
    <row r="707" spans="2:2" x14ac:dyDescent="0.2">
      <c r="B707" s="40"/>
    </row>
    <row r="708" spans="2:2" x14ac:dyDescent="0.2">
      <c r="B708" s="40"/>
    </row>
    <row r="709" spans="2:2" x14ac:dyDescent="0.2">
      <c r="B709" s="40"/>
    </row>
    <row r="710" spans="2:2" x14ac:dyDescent="0.2">
      <c r="B710" s="40"/>
    </row>
    <row r="711" spans="2:2" x14ac:dyDescent="0.2">
      <c r="B711" s="40"/>
    </row>
    <row r="712" spans="2:2" x14ac:dyDescent="0.2">
      <c r="B712" s="40"/>
    </row>
    <row r="713" spans="2:2" x14ac:dyDescent="0.2">
      <c r="B713" s="40"/>
    </row>
    <row r="714" spans="2:2" x14ac:dyDescent="0.2">
      <c r="B714" s="40"/>
    </row>
    <row r="715" spans="2:2" x14ac:dyDescent="0.2">
      <c r="B715" s="40"/>
    </row>
    <row r="716" spans="2:2" x14ac:dyDescent="0.2">
      <c r="B716" s="40"/>
    </row>
    <row r="717" spans="2:2" x14ac:dyDescent="0.2">
      <c r="B717" s="40"/>
    </row>
    <row r="718" spans="2:2" x14ac:dyDescent="0.2">
      <c r="B718" s="40"/>
    </row>
    <row r="719" spans="2:2" x14ac:dyDescent="0.2">
      <c r="B719" s="40"/>
    </row>
    <row r="720" spans="2:2" x14ac:dyDescent="0.2">
      <c r="B720" s="40"/>
    </row>
    <row r="721" spans="2:2" x14ac:dyDescent="0.2">
      <c r="B721" s="40"/>
    </row>
    <row r="722" spans="2:2" x14ac:dyDescent="0.2">
      <c r="B722" s="40"/>
    </row>
    <row r="723" spans="2:2" x14ac:dyDescent="0.2">
      <c r="B723" s="40"/>
    </row>
    <row r="724" spans="2:2" x14ac:dyDescent="0.2">
      <c r="B724" s="40"/>
    </row>
    <row r="725" spans="2:2" x14ac:dyDescent="0.2">
      <c r="B725" s="40"/>
    </row>
    <row r="726" spans="2:2" x14ac:dyDescent="0.2">
      <c r="B726" s="40"/>
    </row>
    <row r="727" spans="2:2" x14ac:dyDescent="0.2">
      <c r="B727" s="40"/>
    </row>
    <row r="728" spans="2:2" x14ac:dyDescent="0.2">
      <c r="B728" s="40"/>
    </row>
    <row r="729" spans="2:2" x14ac:dyDescent="0.2">
      <c r="B729" s="40"/>
    </row>
    <row r="730" spans="2:2" x14ac:dyDescent="0.2">
      <c r="B730" s="40"/>
    </row>
    <row r="731" spans="2:2" x14ac:dyDescent="0.2">
      <c r="B731" s="40"/>
    </row>
    <row r="732" spans="2:2" x14ac:dyDescent="0.2">
      <c r="B732" s="40"/>
    </row>
    <row r="733" spans="2:2" x14ac:dyDescent="0.2">
      <c r="B733" s="40"/>
    </row>
    <row r="734" spans="2:2" x14ac:dyDescent="0.2">
      <c r="B734" s="40"/>
    </row>
    <row r="735" spans="2:2" x14ac:dyDescent="0.2">
      <c r="B735" s="40"/>
    </row>
    <row r="736" spans="2:2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  <row r="761" spans="2:2" x14ac:dyDescent="0.2">
      <c r="B761" s="40"/>
    </row>
    <row r="762" spans="2:2" x14ac:dyDescent="0.2">
      <c r="B762" s="40"/>
    </row>
    <row r="763" spans="2:2" x14ac:dyDescent="0.2">
      <c r="B763" s="40"/>
    </row>
    <row r="764" spans="2:2" x14ac:dyDescent="0.2">
      <c r="B764" s="40"/>
    </row>
    <row r="765" spans="2:2" x14ac:dyDescent="0.2">
      <c r="B765" s="40"/>
    </row>
    <row r="766" spans="2:2" x14ac:dyDescent="0.2">
      <c r="B766" s="40"/>
    </row>
    <row r="767" spans="2:2" x14ac:dyDescent="0.2">
      <c r="B767" s="40"/>
    </row>
    <row r="768" spans="2:2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  <row r="839" spans="2:2" x14ac:dyDescent="0.2">
      <c r="B839" s="40"/>
    </row>
    <row r="840" spans="2:2" x14ac:dyDescent="0.2">
      <c r="B840" s="40"/>
    </row>
    <row r="841" spans="2:2" x14ac:dyDescent="0.2">
      <c r="B841" s="40"/>
    </row>
    <row r="842" spans="2:2" x14ac:dyDescent="0.2">
      <c r="B842" s="40"/>
    </row>
    <row r="843" spans="2:2" x14ac:dyDescent="0.2">
      <c r="B843" s="40"/>
    </row>
    <row r="844" spans="2:2" x14ac:dyDescent="0.2">
      <c r="B844" s="40"/>
    </row>
    <row r="845" spans="2:2" x14ac:dyDescent="0.2">
      <c r="B845" s="40"/>
    </row>
    <row r="846" spans="2:2" x14ac:dyDescent="0.2">
      <c r="B846" s="40"/>
    </row>
    <row r="847" spans="2:2" x14ac:dyDescent="0.2">
      <c r="B847" s="40"/>
    </row>
    <row r="848" spans="2:2" x14ac:dyDescent="0.2">
      <c r="B848" s="40"/>
    </row>
    <row r="849" spans="2:2" x14ac:dyDescent="0.2">
      <c r="B849" s="40"/>
    </row>
    <row r="850" spans="2:2" x14ac:dyDescent="0.2">
      <c r="B850" s="40"/>
    </row>
    <row r="851" spans="2:2" x14ac:dyDescent="0.2">
      <c r="B851" s="40"/>
    </row>
    <row r="852" spans="2:2" x14ac:dyDescent="0.2">
      <c r="B852" s="40"/>
    </row>
    <row r="853" spans="2:2" x14ac:dyDescent="0.2">
      <c r="B853" s="40"/>
    </row>
    <row r="854" spans="2:2" x14ac:dyDescent="0.2">
      <c r="B854" s="40"/>
    </row>
    <row r="855" spans="2:2" x14ac:dyDescent="0.2">
      <c r="B855" s="40"/>
    </row>
    <row r="856" spans="2:2" x14ac:dyDescent="0.2">
      <c r="B856" s="40"/>
    </row>
    <row r="857" spans="2:2" x14ac:dyDescent="0.2">
      <c r="B857" s="40"/>
    </row>
    <row r="858" spans="2:2" x14ac:dyDescent="0.2">
      <c r="B858" s="40"/>
    </row>
    <row r="859" spans="2:2" x14ac:dyDescent="0.2">
      <c r="B859" s="40"/>
    </row>
    <row r="860" spans="2:2" x14ac:dyDescent="0.2">
      <c r="B860" s="40"/>
    </row>
    <row r="861" spans="2:2" x14ac:dyDescent="0.2">
      <c r="B861" s="40"/>
    </row>
    <row r="862" spans="2:2" x14ac:dyDescent="0.2">
      <c r="B862" s="40"/>
    </row>
    <row r="863" spans="2:2" x14ac:dyDescent="0.2">
      <c r="B863" s="40"/>
    </row>
    <row r="864" spans="2:2" x14ac:dyDescent="0.2">
      <c r="B864" s="40"/>
    </row>
    <row r="865" spans="2:2" x14ac:dyDescent="0.2">
      <c r="B865" s="40"/>
    </row>
    <row r="866" spans="2:2" x14ac:dyDescent="0.2">
      <c r="B866" s="40"/>
    </row>
    <row r="867" spans="2:2" x14ac:dyDescent="0.2">
      <c r="B867" s="40"/>
    </row>
    <row r="868" spans="2:2" x14ac:dyDescent="0.2">
      <c r="B868" s="40"/>
    </row>
    <row r="869" spans="2:2" x14ac:dyDescent="0.2">
      <c r="B869" s="40"/>
    </row>
    <row r="870" spans="2:2" x14ac:dyDescent="0.2">
      <c r="B870" s="40"/>
    </row>
    <row r="871" spans="2:2" x14ac:dyDescent="0.2">
      <c r="B871" s="40"/>
    </row>
    <row r="872" spans="2:2" x14ac:dyDescent="0.2">
      <c r="B872" s="40"/>
    </row>
    <row r="873" spans="2:2" x14ac:dyDescent="0.2">
      <c r="B873" s="40"/>
    </row>
    <row r="874" spans="2:2" x14ac:dyDescent="0.2">
      <c r="B874" s="40"/>
    </row>
    <row r="875" spans="2:2" x14ac:dyDescent="0.2">
      <c r="B875" s="40"/>
    </row>
    <row r="876" spans="2:2" x14ac:dyDescent="0.2">
      <c r="B876" s="40"/>
    </row>
    <row r="877" spans="2:2" x14ac:dyDescent="0.2">
      <c r="B877" s="40"/>
    </row>
    <row r="878" spans="2:2" x14ac:dyDescent="0.2">
      <c r="B878" s="40"/>
    </row>
    <row r="879" spans="2:2" x14ac:dyDescent="0.2">
      <c r="B879" s="40"/>
    </row>
    <row r="880" spans="2:2" x14ac:dyDescent="0.2">
      <c r="B880" s="40"/>
    </row>
    <row r="881" spans="2:2" x14ac:dyDescent="0.2">
      <c r="B881" s="40"/>
    </row>
    <row r="882" spans="2:2" x14ac:dyDescent="0.2">
      <c r="B882" s="40"/>
    </row>
    <row r="883" spans="2:2" x14ac:dyDescent="0.2">
      <c r="B883" s="40"/>
    </row>
    <row r="884" spans="2:2" x14ac:dyDescent="0.2">
      <c r="B884" s="40"/>
    </row>
    <row r="885" spans="2:2" x14ac:dyDescent="0.2">
      <c r="B885" s="40"/>
    </row>
    <row r="886" spans="2:2" x14ac:dyDescent="0.2">
      <c r="B886" s="40"/>
    </row>
    <row r="887" spans="2:2" x14ac:dyDescent="0.2">
      <c r="B887" s="40"/>
    </row>
    <row r="888" spans="2:2" x14ac:dyDescent="0.2">
      <c r="B888" s="40"/>
    </row>
    <row r="889" spans="2:2" x14ac:dyDescent="0.2">
      <c r="B889" s="40"/>
    </row>
    <row r="890" spans="2:2" x14ac:dyDescent="0.2">
      <c r="B890" s="40"/>
    </row>
    <row r="891" spans="2:2" x14ac:dyDescent="0.2">
      <c r="B891" s="40"/>
    </row>
    <row r="892" spans="2:2" x14ac:dyDescent="0.2">
      <c r="B892" s="40"/>
    </row>
    <row r="893" spans="2:2" x14ac:dyDescent="0.2">
      <c r="B893" s="40"/>
    </row>
    <row r="894" spans="2:2" x14ac:dyDescent="0.2">
      <c r="B894" s="40"/>
    </row>
    <row r="895" spans="2:2" x14ac:dyDescent="0.2">
      <c r="B895" s="40"/>
    </row>
    <row r="896" spans="2:2" x14ac:dyDescent="0.2">
      <c r="B896" s="40"/>
    </row>
    <row r="897" spans="2:2" x14ac:dyDescent="0.2">
      <c r="B897" s="40"/>
    </row>
    <row r="898" spans="2:2" x14ac:dyDescent="0.2">
      <c r="B898" s="40"/>
    </row>
    <row r="899" spans="2:2" x14ac:dyDescent="0.2">
      <c r="B899" s="40"/>
    </row>
    <row r="900" spans="2:2" x14ac:dyDescent="0.2">
      <c r="B900" s="40"/>
    </row>
    <row r="901" spans="2:2" x14ac:dyDescent="0.2">
      <c r="B901" s="40"/>
    </row>
    <row r="902" spans="2:2" x14ac:dyDescent="0.2">
      <c r="B902" s="40"/>
    </row>
    <row r="903" spans="2:2" x14ac:dyDescent="0.2">
      <c r="B903" s="40"/>
    </row>
    <row r="904" spans="2:2" x14ac:dyDescent="0.2">
      <c r="B904" s="40"/>
    </row>
    <row r="905" spans="2:2" x14ac:dyDescent="0.2">
      <c r="B905" s="40"/>
    </row>
    <row r="906" spans="2:2" x14ac:dyDescent="0.2">
      <c r="B906" s="40"/>
    </row>
    <row r="907" spans="2:2" x14ac:dyDescent="0.2">
      <c r="B907" s="40"/>
    </row>
    <row r="908" spans="2:2" x14ac:dyDescent="0.2">
      <c r="B908" s="40"/>
    </row>
    <row r="909" spans="2:2" x14ac:dyDescent="0.2">
      <c r="B909" s="40"/>
    </row>
    <row r="910" spans="2:2" x14ac:dyDescent="0.2">
      <c r="B910" s="40"/>
    </row>
    <row r="911" spans="2:2" x14ac:dyDescent="0.2">
      <c r="B911" s="40"/>
    </row>
    <row r="912" spans="2:2" x14ac:dyDescent="0.2">
      <c r="B912" s="40"/>
    </row>
    <row r="913" spans="2:2" x14ac:dyDescent="0.2">
      <c r="B913" s="40"/>
    </row>
    <row r="914" spans="2:2" x14ac:dyDescent="0.2">
      <c r="B914" s="40"/>
    </row>
    <row r="915" spans="2:2" x14ac:dyDescent="0.2">
      <c r="B915" s="40"/>
    </row>
    <row r="916" spans="2:2" x14ac:dyDescent="0.2">
      <c r="B916" s="40"/>
    </row>
    <row r="917" spans="2:2" x14ac:dyDescent="0.2">
      <c r="B917" s="40"/>
    </row>
    <row r="918" spans="2:2" x14ac:dyDescent="0.2">
      <c r="B918" s="40"/>
    </row>
    <row r="919" spans="2:2" x14ac:dyDescent="0.2">
      <c r="B919" s="40"/>
    </row>
    <row r="920" spans="2:2" x14ac:dyDescent="0.2">
      <c r="B920" s="40"/>
    </row>
    <row r="921" spans="2:2" x14ac:dyDescent="0.2">
      <c r="B921" s="40"/>
    </row>
    <row r="922" spans="2:2" x14ac:dyDescent="0.2">
      <c r="B922" s="40"/>
    </row>
    <row r="923" spans="2:2" x14ac:dyDescent="0.2">
      <c r="B923" s="40"/>
    </row>
    <row r="924" spans="2:2" x14ac:dyDescent="0.2">
      <c r="B924" s="40"/>
    </row>
    <row r="925" spans="2:2" x14ac:dyDescent="0.2">
      <c r="B925" s="40"/>
    </row>
    <row r="926" spans="2:2" x14ac:dyDescent="0.2">
      <c r="B926" s="40"/>
    </row>
    <row r="927" spans="2:2" x14ac:dyDescent="0.2">
      <c r="B927" s="40"/>
    </row>
    <row r="928" spans="2:2" x14ac:dyDescent="0.2">
      <c r="B928" s="40"/>
    </row>
    <row r="929" spans="2:2" x14ac:dyDescent="0.2">
      <c r="B929" s="40"/>
    </row>
    <row r="930" spans="2:2" x14ac:dyDescent="0.2">
      <c r="B930" s="40"/>
    </row>
    <row r="931" spans="2:2" x14ac:dyDescent="0.2">
      <c r="B931" s="40"/>
    </row>
    <row r="932" spans="2:2" x14ac:dyDescent="0.2">
      <c r="B932" s="40"/>
    </row>
    <row r="933" spans="2:2" x14ac:dyDescent="0.2">
      <c r="B933" s="40"/>
    </row>
    <row r="934" spans="2:2" x14ac:dyDescent="0.2">
      <c r="B934" s="40"/>
    </row>
    <row r="935" spans="2:2" x14ac:dyDescent="0.2">
      <c r="B935" s="40"/>
    </row>
    <row r="936" spans="2:2" x14ac:dyDescent="0.2">
      <c r="B936" s="40"/>
    </row>
    <row r="937" spans="2:2" x14ac:dyDescent="0.2">
      <c r="B937" s="40"/>
    </row>
    <row r="938" spans="2:2" x14ac:dyDescent="0.2">
      <c r="B938" s="40"/>
    </row>
    <row r="939" spans="2:2" x14ac:dyDescent="0.2">
      <c r="B939" s="40"/>
    </row>
    <row r="940" spans="2:2" x14ac:dyDescent="0.2">
      <c r="B940" s="40"/>
    </row>
    <row r="941" spans="2:2" x14ac:dyDescent="0.2">
      <c r="B941" s="40"/>
    </row>
    <row r="942" spans="2:2" x14ac:dyDescent="0.2">
      <c r="B942" s="40"/>
    </row>
    <row r="943" spans="2:2" x14ac:dyDescent="0.2">
      <c r="B943" s="40"/>
    </row>
    <row r="944" spans="2:2" x14ac:dyDescent="0.2">
      <c r="B944" s="40"/>
    </row>
    <row r="945" spans="2:2" x14ac:dyDescent="0.2">
      <c r="B945" s="40"/>
    </row>
    <row r="946" spans="2:2" x14ac:dyDescent="0.2">
      <c r="B946" s="40"/>
    </row>
    <row r="947" spans="2:2" x14ac:dyDescent="0.2">
      <c r="B947" s="40"/>
    </row>
    <row r="948" spans="2:2" x14ac:dyDescent="0.2">
      <c r="B948" s="40"/>
    </row>
    <row r="949" spans="2:2" x14ac:dyDescent="0.2">
      <c r="B949" s="40"/>
    </row>
    <row r="950" spans="2:2" x14ac:dyDescent="0.2">
      <c r="B950" s="40"/>
    </row>
    <row r="951" spans="2:2" x14ac:dyDescent="0.2">
      <c r="B951" s="40"/>
    </row>
    <row r="952" spans="2:2" x14ac:dyDescent="0.2">
      <c r="B952" s="40"/>
    </row>
    <row r="953" spans="2:2" x14ac:dyDescent="0.2">
      <c r="B953" s="40"/>
    </row>
    <row r="954" spans="2:2" x14ac:dyDescent="0.2">
      <c r="B954" s="40"/>
    </row>
    <row r="955" spans="2:2" x14ac:dyDescent="0.2">
      <c r="B955" s="40"/>
    </row>
    <row r="956" spans="2:2" x14ac:dyDescent="0.2">
      <c r="B956" s="40"/>
    </row>
    <row r="957" spans="2:2" x14ac:dyDescent="0.2">
      <c r="B957" s="40"/>
    </row>
    <row r="958" spans="2:2" x14ac:dyDescent="0.2">
      <c r="B958" s="40"/>
    </row>
    <row r="959" spans="2:2" x14ac:dyDescent="0.2">
      <c r="B959" s="40"/>
    </row>
    <row r="960" spans="2:2" x14ac:dyDescent="0.2">
      <c r="B960" s="40"/>
    </row>
    <row r="961" spans="2:2" x14ac:dyDescent="0.2">
      <c r="B961" s="40"/>
    </row>
    <row r="962" spans="2:2" x14ac:dyDescent="0.2">
      <c r="B962" s="40"/>
    </row>
    <row r="963" spans="2:2" x14ac:dyDescent="0.2">
      <c r="B963" s="40"/>
    </row>
    <row r="964" spans="2:2" x14ac:dyDescent="0.2">
      <c r="B964" s="40"/>
    </row>
    <row r="965" spans="2:2" x14ac:dyDescent="0.2">
      <c r="B965" s="40"/>
    </row>
    <row r="966" spans="2:2" x14ac:dyDescent="0.2">
      <c r="B966" s="40"/>
    </row>
    <row r="967" spans="2:2" x14ac:dyDescent="0.2">
      <c r="B967" s="40"/>
    </row>
    <row r="968" spans="2:2" x14ac:dyDescent="0.2">
      <c r="B968" s="40"/>
    </row>
    <row r="969" spans="2:2" x14ac:dyDescent="0.2">
      <c r="B969" s="40"/>
    </row>
    <row r="970" spans="2:2" x14ac:dyDescent="0.2">
      <c r="B970" s="40"/>
    </row>
    <row r="971" spans="2:2" x14ac:dyDescent="0.2">
      <c r="B971" s="40"/>
    </row>
    <row r="972" spans="2:2" x14ac:dyDescent="0.2">
      <c r="B972" s="40"/>
    </row>
    <row r="973" spans="2:2" x14ac:dyDescent="0.2">
      <c r="B973" s="40"/>
    </row>
    <row r="974" spans="2:2" x14ac:dyDescent="0.2">
      <c r="B974" s="40"/>
    </row>
    <row r="975" spans="2:2" x14ac:dyDescent="0.2">
      <c r="B975" s="40"/>
    </row>
    <row r="976" spans="2:2" x14ac:dyDescent="0.2">
      <c r="B976" s="40"/>
    </row>
    <row r="977" spans="2:2" x14ac:dyDescent="0.2">
      <c r="B977" s="40"/>
    </row>
    <row r="978" spans="2:2" x14ac:dyDescent="0.2">
      <c r="B978" s="40"/>
    </row>
    <row r="979" spans="2:2" x14ac:dyDescent="0.2">
      <c r="B979" s="40"/>
    </row>
    <row r="980" spans="2:2" x14ac:dyDescent="0.2">
      <c r="B980" s="40"/>
    </row>
    <row r="981" spans="2:2" x14ac:dyDescent="0.2">
      <c r="B981" s="40"/>
    </row>
    <row r="982" spans="2:2" x14ac:dyDescent="0.2">
      <c r="B982" s="40"/>
    </row>
    <row r="983" spans="2:2" x14ac:dyDescent="0.2">
      <c r="B983" s="40"/>
    </row>
    <row r="984" spans="2:2" x14ac:dyDescent="0.2">
      <c r="B984" s="40"/>
    </row>
    <row r="985" spans="2:2" x14ac:dyDescent="0.2">
      <c r="B985" s="40"/>
    </row>
    <row r="986" spans="2:2" x14ac:dyDescent="0.2">
      <c r="B986" s="40"/>
    </row>
    <row r="987" spans="2:2" x14ac:dyDescent="0.2">
      <c r="B987" s="40"/>
    </row>
    <row r="988" spans="2:2" x14ac:dyDescent="0.2">
      <c r="B988" s="40"/>
    </row>
    <row r="989" spans="2:2" x14ac:dyDescent="0.2">
      <c r="B989" s="40"/>
    </row>
    <row r="990" spans="2:2" x14ac:dyDescent="0.2">
      <c r="B990" s="40"/>
    </row>
    <row r="991" spans="2:2" x14ac:dyDescent="0.2">
      <c r="B991" s="40"/>
    </row>
    <row r="992" spans="2:2" x14ac:dyDescent="0.2">
      <c r="B992" s="40"/>
    </row>
    <row r="993" spans="2:2" x14ac:dyDescent="0.2">
      <c r="B993" s="40"/>
    </row>
    <row r="994" spans="2:2" x14ac:dyDescent="0.2">
      <c r="B994" s="40"/>
    </row>
    <row r="995" spans="2:2" x14ac:dyDescent="0.2">
      <c r="B995" s="40"/>
    </row>
    <row r="996" spans="2:2" x14ac:dyDescent="0.2">
      <c r="B996" s="40"/>
    </row>
    <row r="997" spans="2:2" x14ac:dyDescent="0.2">
      <c r="B997" s="40"/>
    </row>
    <row r="998" spans="2:2" x14ac:dyDescent="0.2">
      <c r="B998" s="40"/>
    </row>
    <row r="999" spans="2:2" x14ac:dyDescent="0.2">
      <c r="B999" s="40"/>
    </row>
    <row r="1000" spans="2:2" x14ac:dyDescent="0.2">
      <c r="B1000" s="40"/>
    </row>
    <row r="1001" spans="2:2" x14ac:dyDescent="0.2">
      <c r="B1001" s="40"/>
    </row>
    <row r="1002" spans="2:2" x14ac:dyDescent="0.2">
      <c r="B1002" s="40"/>
    </row>
    <row r="1003" spans="2:2" x14ac:dyDescent="0.2">
      <c r="B1003" s="40"/>
    </row>
    <row r="1004" spans="2:2" x14ac:dyDescent="0.2">
      <c r="B1004" s="40"/>
    </row>
    <row r="1005" spans="2:2" x14ac:dyDescent="0.2">
      <c r="B1005" s="40"/>
    </row>
    <row r="1006" spans="2:2" x14ac:dyDescent="0.2">
      <c r="B1006" s="40"/>
    </row>
    <row r="1007" spans="2:2" x14ac:dyDescent="0.2">
      <c r="B1007" s="40"/>
    </row>
    <row r="1008" spans="2:2" x14ac:dyDescent="0.2">
      <c r="B1008" s="40"/>
    </row>
    <row r="1009" spans="2:2" x14ac:dyDescent="0.2">
      <c r="B1009" s="40"/>
    </row>
    <row r="1010" spans="2:2" x14ac:dyDescent="0.2">
      <c r="B1010" s="40"/>
    </row>
    <row r="1011" spans="2:2" x14ac:dyDescent="0.2">
      <c r="B1011" s="40"/>
    </row>
    <row r="1012" spans="2:2" x14ac:dyDescent="0.2">
      <c r="B1012" s="40"/>
    </row>
    <row r="1013" spans="2:2" x14ac:dyDescent="0.2">
      <c r="B1013" s="40"/>
    </row>
    <row r="1014" spans="2:2" x14ac:dyDescent="0.2">
      <c r="B1014" s="40"/>
    </row>
    <row r="1015" spans="2:2" x14ac:dyDescent="0.2">
      <c r="B1015" s="40"/>
    </row>
    <row r="1016" spans="2:2" x14ac:dyDescent="0.2">
      <c r="B1016" s="40"/>
    </row>
    <row r="1017" spans="2:2" x14ac:dyDescent="0.2">
      <c r="B1017" s="40"/>
    </row>
    <row r="1018" spans="2:2" x14ac:dyDescent="0.2">
      <c r="B1018" s="40"/>
    </row>
    <row r="1019" spans="2:2" x14ac:dyDescent="0.2">
      <c r="B1019" s="40"/>
    </row>
    <row r="1020" spans="2:2" x14ac:dyDescent="0.2">
      <c r="B1020" s="40"/>
    </row>
    <row r="1021" spans="2:2" x14ac:dyDescent="0.2">
      <c r="B1021" s="40"/>
    </row>
    <row r="1022" spans="2:2" x14ac:dyDescent="0.2">
      <c r="B1022" s="40"/>
    </row>
    <row r="1023" spans="2:2" x14ac:dyDescent="0.2">
      <c r="B1023" s="40"/>
    </row>
    <row r="1024" spans="2:2" x14ac:dyDescent="0.2">
      <c r="B1024" s="40"/>
    </row>
    <row r="1025" spans="2:2" x14ac:dyDescent="0.2">
      <c r="B1025" s="40"/>
    </row>
    <row r="1026" spans="2:2" x14ac:dyDescent="0.2">
      <c r="B1026" s="40"/>
    </row>
    <row r="1027" spans="2:2" x14ac:dyDescent="0.2">
      <c r="B1027" s="40"/>
    </row>
    <row r="1028" spans="2:2" x14ac:dyDescent="0.2">
      <c r="B1028" s="40"/>
    </row>
    <row r="1029" spans="2:2" x14ac:dyDescent="0.2">
      <c r="B1029" s="40"/>
    </row>
    <row r="1030" spans="2:2" x14ac:dyDescent="0.2">
      <c r="B1030" s="40"/>
    </row>
    <row r="1031" spans="2:2" x14ac:dyDescent="0.2">
      <c r="B1031" s="40"/>
    </row>
    <row r="1032" spans="2:2" x14ac:dyDescent="0.2">
      <c r="B1032" s="40"/>
    </row>
    <row r="1033" spans="2:2" x14ac:dyDescent="0.2">
      <c r="B1033" s="40"/>
    </row>
    <row r="1034" spans="2:2" x14ac:dyDescent="0.2">
      <c r="B1034" s="40"/>
    </row>
    <row r="1035" spans="2:2" x14ac:dyDescent="0.2">
      <c r="B1035" s="40"/>
    </row>
    <row r="1036" spans="2:2" x14ac:dyDescent="0.2">
      <c r="B1036" s="40"/>
    </row>
    <row r="1037" spans="2:2" x14ac:dyDescent="0.2">
      <c r="B1037" s="40"/>
    </row>
    <row r="1038" spans="2:2" x14ac:dyDescent="0.2">
      <c r="B1038" s="40"/>
    </row>
    <row r="1039" spans="2:2" x14ac:dyDescent="0.2">
      <c r="B1039" s="40"/>
    </row>
    <row r="1040" spans="2:2" x14ac:dyDescent="0.2">
      <c r="B1040" s="40"/>
    </row>
    <row r="1041" spans="2:2" x14ac:dyDescent="0.2">
      <c r="B1041" s="40"/>
    </row>
    <row r="1042" spans="2:2" x14ac:dyDescent="0.2">
      <c r="B1042" s="40"/>
    </row>
    <row r="1043" spans="2:2" x14ac:dyDescent="0.2">
      <c r="B1043" s="40"/>
    </row>
    <row r="1044" spans="2:2" x14ac:dyDescent="0.2">
      <c r="B1044" s="40"/>
    </row>
    <row r="1045" spans="2:2" x14ac:dyDescent="0.2">
      <c r="B1045" s="40"/>
    </row>
    <row r="1046" spans="2:2" x14ac:dyDescent="0.2">
      <c r="B1046" s="40"/>
    </row>
    <row r="1047" spans="2:2" x14ac:dyDescent="0.2">
      <c r="B1047" s="40"/>
    </row>
    <row r="1048" spans="2:2" x14ac:dyDescent="0.2">
      <c r="B1048" s="40"/>
    </row>
    <row r="1049" spans="2:2" x14ac:dyDescent="0.2">
      <c r="B1049" s="40"/>
    </row>
    <row r="1050" spans="2:2" x14ac:dyDescent="0.2">
      <c r="B1050" s="40"/>
    </row>
    <row r="1051" spans="2:2" x14ac:dyDescent="0.2">
      <c r="B1051" s="40"/>
    </row>
    <row r="1052" spans="2:2" x14ac:dyDescent="0.2">
      <c r="B1052" s="40"/>
    </row>
    <row r="1053" spans="2:2" x14ac:dyDescent="0.2">
      <c r="B1053" s="40"/>
    </row>
    <row r="1054" spans="2:2" x14ac:dyDescent="0.2">
      <c r="B1054" s="40"/>
    </row>
    <row r="1055" spans="2:2" x14ac:dyDescent="0.2">
      <c r="B1055" s="40"/>
    </row>
    <row r="1056" spans="2:2" x14ac:dyDescent="0.2">
      <c r="B1056" s="40"/>
    </row>
    <row r="1057" spans="2:2" x14ac:dyDescent="0.2">
      <c r="B1057" s="40"/>
    </row>
    <row r="1058" spans="2:2" x14ac:dyDescent="0.2">
      <c r="B1058" s="40"/>
    </row>
    <row r="1059" spans="2:2" x14ac:dyDescent="0.2">
      <c r="B1059" s="40"/>
    </row>
    <row r="1060" spans="2:2" x14ac:dyDescent="0.2">
      <c r="B1060" s="40"/>
    </row>
    <row r="1061" spans="2:2" x14ac:dyDescent="0.2">
      <c r="B1061" s="40"/>
    </row>
    <row r="1062" spans="2:2" x14ac:dyDescent="0.2">
      <c r="B1062" s="40"/>
    </row>
    <row r="1063" spans="2:2" x14ac:dyDescent="0.2">
      <c r="B1063" s="40"/>
    </row>
    <row r="1064" spans="2:2" x14ac:dyDescent="0.2">
      <c r="B1064" s="40"/>
    </row>
    <row r="1065" spans="2:2" x14ac:dyDescent="0.2">
      <c r="B1065" s="40"/>
    </row>
    <row r="1066" spans="2:2" x14ac:dyDescent="0.2">
      <c r="B1066" s="40"/>
    </row>
    <row r="1067" spans="2:2" x14ac:dyDescent="0.2">
      <c r="B1067" s="40"/>
    </row>
    <row r="1068" spans="2:2" x14ac:dyDescent="0.2">
      <c r="B1068" s="40"/>
    </row>
    <row r="1069" spans="2:2" x14ac:dyDescent="0.2">
      <c r="B1069" s="40"/>
    </row>
    <row r="1070" spans="2:2" x14ac:dyDescent="0.2">
      <c r="B1070" s="40"/>
    </row>
    <row r="1071" spans="2:2" x14ac:dyDescent="0.2">
      <c r="B1071" s="40"/>
    </row>
    <row r="1072" spans="2:2" x14ac:dyDescent="0.2">
      <c r="B1072" s="40"/>
    </row>
    <row r="1073" spans="2:2" x14ac:dyDescent="0.2">
      <c r="B1073" s="40"/>
    </row>
    <row r="1074" spans="2:2" x14ac:dyDescent="0.2">
      <c r="B1074" s="40"/>
    </row>
    <row r="1075" spans="2:2" x14ac:dyDescent="0.2">
      <c r="B1075" s="40"/>
    </row>
    <row r="1076" spans="2:2" x14ac:dyDescent="0.2">
      <c r="B1076" s="40"/>
    </row>
    <row r="1077" spans="2:2" x14ac:dyDescent="0.2">
      <c r="B1077" s="40"/>
    </row>
    <row r="1078" spans="2:2" x14ac:dyDescent="0.2">
      <c r="B1078" s="40"/>
    </row>
    <row r="1079" spans="2:2" x14ac:dyDescent="0.2">
      <c r="B1079" s="40"/>
    </row>
    <row r="1080" spans="2:2" x14ac:dyDescent="0.2">
      <c r="B1080" s="40"/>
    </row>
    <row r="1081" spans="2:2" x14ac:dyDescent="0.2">
      <c r="B1081" s="40"/>
    </row>
    <row r="1082" spans="2:2" x14ac:dyDescent="0.2">
      <c r="B1082" s="40"/>
    </row>
    <row r="1083" spans="2:2" x14ac:dyDescent="0.2">
      <c r="B1083" s="40"/>
    </row>
    <row r="1084" spans="2:2" x14ac:dyDescent="0.2">
      <c r="B1084" s="40"/>
    </row>
    <row r="1085" spans="2:2" x14ac:dyDescent="0.2">
      <c r="B1085" s="40"/>
    </row>
    <row r="1086" spans="2:2" x14ac:dyDescent="0.2">
      <c r="B1086" s="40"/>
    </row>
    <row r="1087" spans="2:2" x14ac:dyDescent="0.2">
      <c r="B1087" s="40"/>
    </row>
    <row r="1088" spans="2:2" x14ac:dyDescent="0.2">
      <c r="B1088" s="40"/>
    </row>
    <row r="1089" spans="2:2" x14ac:dyDescent="0.2">
      <c r="B1089" s="40"/>
    </row>
    <row r="1090" spans="2:2" x14ac:dyDescent="0.2">
      <c r="B1090" s="40"/>
    </row>
    <row r="1091" spans="2:2" x14ac:dyDescent="0.2">
      <c r="B1091" s="40"/>
    </row>
    <row r="1092" spans="2:2" x14ac:dyDescent="0.2">
      <c r="B1092" s="40"/>
    </row>
    <row r="1093" spans="2:2" x14ac:dyDescent="0.2">
      <c r="B1093" s="40"/>
    </row>
    <row r="1094" spans="2:2" x14ac:dyDescent="0.2">
      <c r="B1094" s="40"/>
    </row>
    <row r="1095" spans="2:2" x14ac:dyDescent="0.2">
      <c r="B1095" s="40"/>
    </row>
    <row r="1096" spans="2:2" x14ac:dyDescent="0.2">
      <c r="B1096" s="40"/>
    </row>
    <row r="1097" spans="2:2" x14ac:dyDescent="0.2">
      <c r="B1097" s="40"/>
    </row>
    <row r="1098" spans="2:2" x14ac:dyDescent="0.2">
      <c r="B1098" s="40"/>
    </row>
    <row r="1099" spans="2:2" x14ac:dyDescent="0.2">
      <c r="B1099" s="40"/>
    </row>
    <row r="1100" spans="2:2" x14ac:dyDescent="0.2">
      <c r="B1100" s="40"/>
    </row>
    <row r="1101" spans="2:2" x14ac:dyDescent="0.2">
      <c r="B1101" s="40"/>
    </row>
    <row r="1102" spans="2:2" x14ac:dyDescent="0.2">
      <c r="B1102" s="40"/>
    </row>
    <row r="1103" spans="2:2" x14ac:dyDescent="0.2">
      <c r="B1103" s="40"/>
    </row>
    <row r="1104" spans="2:2" x14ac:dyDescent="0.2">
      <c r="B1104" s="40"/>
    </row>
    <row r="1105" spans="2:2" x14ac:dyDescent="0.2">
      <c r="B1105" s="40"/>
    </row>
    <row r="1106" spans="2:2" x14ac:dyDescent="0.2">
      <c r="B1106" s="40"/>
    </row>
    <row r="1107" spans="2:2" x14ac:dyDescent="0.2">
      <c r="B1107" s="40"/>
    </row>
    <row r="1108" spans="2:2" x14ac:dyDescent="0.2">
      <c r="B1108" s="40"/>
    </row>
    <row r="1109" spans="2:2" x14ac:dyDescent="0.2">
      <c r="B1109" s="40"/>
    </row>
    <row r="1110" spans="2:2" x14ac:dyDescent="0.2">
      <c r="B1110" s="40"/>
    </row>
    <row r="1111" spans="2:2" x14ac:dyDescent="0.2">
      <c r="B1111" s="40"/>
    </row>
    <row r="1112" spans="2:2" x14ac:dyDescent="0.2">
      <c r="B1112" s="40"/>
    </row>
    <row r="1113" spans="2:2" x14ac:dyDescent="0.2">
      <c r="B1113" s="40"/>
    </row>
    <row r="1114" spans="2:2" x14ac:dyDescent="0.2">
      <c r="B1114" s="40"/>
    </row>
    <row r="1115" spans="2:2" x14ac:dyDescent="0.2">
      <c r="B1115" s="40"/>
    </row>
    <row r="1116" spans="2:2" x14ac:dyDescent="0.2">
      <c r="B1116" s="40"/>
    </row>
    <row r="1117" spans="2:2" x14ac:dyDescent="0.2">
      <c r="B1117" s="40"/>
    </row>
    <row r="1118" spans="2:2" x14ac:dyDescent="0.2">
      <c r="B1118" s="40"/>
    </row>
    <row r="1119" spans="2:2" x14ac:dyDescent="0.2">
      <c r="B1119" s="40"/>
    </row>
    <row r="1120" spans="2:2" x14ac:dyDescent="0.2">
      <c r="B1120" s="40"/>
    </row>
    <row r="1121" spans="2:2" x14ac:dyDescent="0.2">
      <c r="B1121" s="40"/>
    </row>
    <row r="1122" spans="2:2" x14ac:dyDescent="0.2">
      <c r="B1122" s="40"/>
    </row>
    <row r="1123" spans="2:2" x14ac:dyDescent="0.2">
      <c r="B1123" s="40"/>
    </row>
    <row r="1124" spans="2:2" x14ac:dyDescent="0.2">
      <c r="B1124" s="40"/>
    </row>
    <row r="1125" spans="2:2" x14ac:dyDescent="0.2">
      <c r="B1125" s="40"/>
    </row>
    <row r="1126" spans="2:2" x14ac:dyDescent="0.2">
      <c r="B1126" s="40"/>
    </row>
    <row r="1127" spans="2:2" x14ac:dyDescent="0.2">
      <c r="B1127" s="40"/>
    </row>
    <row r="1128" spans="2:2" x14ac:dyDescent="0.2">
      <c r="B1128" s="40"/>
    </row>
    <row r="1129" spans="2:2" x14ac:dyDescent="0.2">
      <c r="B1129" s="40"/>
    </row>
    <row r="1130" spans="2:2" x14ac:dyDescent="0.2">
      <c r="B1130" s="40"/>
    </row>
    <row r="1131" spans="2:2" x14ac:dyDescent="0.2">
      <c r="B1131" s="40"/>
    </row>
    <row r="1132" spans="2:2" x14ac:dyDescent="0.2">
      <c r="B1132" s="40"/>
    </row>
    <row r="1133" spans="2:2" x14ac:dyDescent="0.2">
      <c r="B1133" s="40"/>
    </row>
    <row r="1134" spans="2:2" x14ac:dyDescent="0.2">
      <c r="B1134" s="40"/>
    </row>
    <row r="1135" spans="2:2" x14ac:dyDescent="0.2">
      <c r="B1135" s="40"/>
    </row>
    <row r="1136" spans="2:2" x14ac:dyDescent="0.2">
      <c r="B1136" s="40"/>
    </row>
    <row r="1137" spans="2:2" x14ac:dyDescent="0.2">
      <c r="B1137" s="40"/>
    </row>
    <row r="1138" spans="2:2" x14ac:dyDescent="0.2">
      <c r="B1138" s="40"/>
    </row>
    <row r="1139" spans="2:2" x14ac:dyDescent="0.2">
      <c r="B1139" s="40"/>
    </row>
    <row r="1140" spans="2:2" x14ac:dyDescent="0.2">
      <c r="B1140" s="40"/>
    </row>
    <row r="1141" spans="2:2" x14ac:dyDescent="0.2">
      <c r="B1141" s="40"/>
    </row>
    <row r="1142" spans="2:2" x14ac:dyDescent="0.2">
      <c r="B1142" s="40"/>
    </row>
    <row r="1143" spans="2:2" x14ac:dyDescent="0.2">
      <c r="B1143" s="40"/>
    </row>
    <row r="1144" spans="2:2" x14ac:dyDescent="0.2">
      <c r="B1144" s="40"/>
    </row>
    <row r="1145" spans="2:2" x14ac:dyDescent="0.2">
      <c r="B1145" s="40"/>
    </row>
    <row r="1146" spans="2:2" x14ac:dyDescent="0.2">
      <c r="B1146" s="40"/>
    </row>
    <row r="1147" spans="2:2" x14ac:dyDescent="0.2">
      <c r="B1147" s="40"/>
    </row>
    <row r="1148" spans="2:2" x14ac:dyDescent="0.2">
      <c r="B1148" s="40"/>
    </row>
    <row r="1149" spans="2:2" x14ac:dyDescent="0.2">
      <c r="B1149" s="40"/>
    </row>
    <row r="1150" spans="2:2" x14ac:dyDescent="0.2">
      <c r="B1150" s="40"/>
    </row>
    <row r="1151" spans="2:2" x14ac:dyDescent="0.2">
      <c r="B1151" s="40"/>
    </row>
    <row r="1152" spans="2:2" x14ac:dyDescent="0.2">
      <c r="B1152" s="40"/>
    </row>
    <row r="1153" spans="2:2" x14ac:dyDescent="0.2">
      <c r="B1153" s="40"/>
    </row>
    <row r="1154" spans="2:2" x14ac:dyDescent="0.2">
      <c r="B1154" s="40"/>
    </row>
    <row r="1155" spans="2:2" x14ac:dyDescent="0.2">
      <c r="B1155" s="40"/>
    </row>
    <row r="1156" spans="2:2" x14ac:dyDescent="0.2">
      <c r="B1156" s="40"/>
    </row>
    <row r="1157" spans="2:2" x14ac:dyDescent="0.2">
      <c r="B1157" s="40"/>
    </row>
    <row r="1158" spans="2:2" x14ac:dyDescent="0.2">
      <c r="B1158" s="40"/>
    </row>
    <row r="1159" spans="2:2" x14ac:dyDescent="0.2">
      <c r="B1159" s="40"/>
    </row>
    <row r="1160" spans="2:2" x14ac:dyDescent="0.2">
      <c r="B1160" s="40"/>
    </row>
    <row r="1161" spans="2:2" x14ac:dyDescent="0.2">
      <c r="B1161" s="40"/>
    </row>
    <row r="1162" spans="2:2" x14ac:dyDescent="0.2">
      <c r="B1162" s="40"/>
    </row>
    <row r="1163" spans="2:2" x14ac:dyDescent="0.2">
      <c r="B1163" s="40"/>
    </row>
    <row r="1164" spans="2:2" x14ac:dyDescent="0.2">
      <c r="B1164" s="40"/>
    </row>
    <row r="1165" spans="2:2" x14ac:dyDescent="0.2">
      <c r="B1165" s="40"/>
    </row>
    <row r="1166" spans="2:2" x14ac:dyDescent="0.2">
      <c r="B1166" s="40"/>
    </row>
    <row r="1167" spans="2:2" x14ac:dyDescent="0.2">
      <c r="B1167" s="40"/>
    </row>
    <row r="1168" spans="2:2" x14ac:dyDescent="0.2">
      <c r="B1168" s="40"/>
    </row>
    <row r="1169" spans="2:2" x14ac:dyDescent="0.2">
      <c r="B1169" s="40"/>
    </row>
    <row r="1170" spans="2:2" x14ac:dyDescent="0.2">
      <c r="B1170" s="40"/>
    </row>
    <row r="1171" spans="2:2" x14ac:dyDescent="0.2">
      <c r="B1171" s="40"/>
    </row>
    <row r="1172" spans="2:2" x14ac:dyDescent="0.2">
      <c r="B1172" s="40"/>
    </row>
    <row r="1173" spans="2:2" x14ac:dyDescent="0.2">
      <c r="B1173" s="40"/>
    </row>
    <row r="1174" spans="2:2" x14ac:dyDescent="0.2">
      <c r="B1174" s="40"/>
    </row>
    <row r="1175" spans="2:2" x14ac:dyDescent="0.2">
      <c r="B1175" s="40"/>
    </row>
    <row r="1176" spans="2:2" x14ac:dyDescent="0.2">
      <c r="B1176" s="40"/>
    </row>
    <row r="1177" spans="2:2" x14ac:dyDescent="0.2">
      <c r="B1177" s="40"/>
    </row>
    <row r="1178" spans="2:2" x14ac:dyDescent="0.2">
      <c r="B1178" s="40"/>
    </row>
    <row r="1179" spans="2:2" x14ac:dyDescent="0.2">
      <c r="B1179" s="40"/>
    </row>
    <row r="1180" spans="2:2" x14ac:dyDescent="0.2">
      <c r="B1180" s="40"/>
    </row>
    <row r="1181" spans="2:2" x14ac:dyDescent="0.2">
      <c r="B1181" s="40"/>
    </row>
    <row r="1182" spans="2:2" x14ac:dyDescent="0.2">
      <c r="B1182" s="40"/>
    </row>
    <row r="1183" spans="2:2" x14ac:dyDescent="0.2">
      <c r="B1183" s="40"/>
    </row>
    <row r="1184" spans="2:2" x14ac:dyDescent="0.2">
      <c r="B1184" s="40"/>
    </row>
    <row r="1185" spans="2:2" x14ac:dyDescent="0.2">
      <c r="B1185" s="40"/>
    </row>
    <row r="1186" spans="2:2" x14ac:dyDescent="0.2">
      <c r="B1186" s="40"/>
    </row>
    <row r="1187" spans="2:2" x14ac:dyDescent="0.2">
      <c r="B1187" s="40"/>
    </row>
    <row r="1188" spans="2:2" x14ac:dyDescent="0.2">
      <c r="B1188" s="40"/>
    </row>
    <row r="1189" spans="2:2" x14ac:dyDescent="0.2">
      <c r="B1189" s="40"/>
    </row>
    <row r="1190" spans="2:2" x14ac:dyDescent="0.2">
      <c r="B1190" s="40"/>
    </row>
    <row r="1191" spans="2:2" x14ac:dyDescent="0.2">
      <c r="B1191" s="40"/>
    </row>
    <row r="1192" spans="2:2" x14ac:dyDescent="0.2">
      <c r="B1192" s="40"/>
    </row>
    <row r="1193" spans="2:2" x14ac:dyDescent="0.2">
      <c r="B1193" s="40"/>
    </row>
    <row r="1194" spans="2:2" x14ac:dyDescent="0.2">
      <c r="B1194" s="40"/>
    </row>
    <row r="1195" spans="2:2" x14ac:dyDescent="0.2">
      <c r="B1195" s="40"/>
    </row>
    <row r="1196" spans="2:2" x14ac:dyDescent="0.2">
      <c r="B1196" s="40"/>
    </row>
    <row r="1197" spans="2:2" x14ac:dyDescent="0.2">
      <c r="B1197" s="40"/>
    </row>
    <row r="1198" spans="2:2" x14ac:dyDescent="0.2">
      <c r="B1198" s="40"/>
    </row>
    <row r="1199" spans="2:2" x14ac:dyDescent="0.2">
      <c r="B1199" s="40"/>
    </row>
    <row r="1200" spans="2:2" x14ac:dyDescent="0.2">
      <c r="B1200" s="40"/>
    </row>
    <row r="1201" spans="2:2" x14ac:dyDescent="0.2">
      <c r="B1201" s="40"/>
    </row>
    <row r="1202" spans="2:2" x14ac:dyDescent="0.2">
      <c r="B1202" s="40"/>
    </row>
    <row r="1203" spans="2:2" x14ac:dyDescent="0.2">
      <c r="B1203" s="40"/>
    </row>
    <row r="1204" spans="2:2" x14ac:dyDescent="0.2">
      <c r="B1204" s="40"/>
    </row>
    <row r="1205" spans="2:2" x14ac:dyDescent="0.2">
      <c r="B1205" s="40"/>
    </row>
    <row r="1206" spans="2:2" x14ac:dyDescent="0.2">
      <c r="B1206" s="40"/>
    </row>
    <row r="1207" spans="2:2" x14ac:dyDescent="0.2">
      <c r="B1207" s="40"/>
    </row>
    <row r="1208" spans="2:2" x14ac:dyDescent="0.2">
      <c r="B1208" s="40"/>
    </row>
    <row r="1209" spans="2:2" x14ac:dyDescent="0.2">
      <c r="B1209" s="40"/>
    </row>
    <row r="1210" spans="2:2" x14ac:dyDescent="0.2">
      <c r="B1210" s="40"/>
    </row>
    <row r="1211" spans="2:2" x14ac:dyDescent="0.2">
      <c r="B1211" s="40"/>
    </row>
    <row r="1212" spans="2:2" x14ac:dyDescent="0.2">
      <c r="B1212" s="40"/>
    </row>
    <row r="1213" spans="2:2" x14ac:dyDescent="0.2">
      <c r="B1213" s="40"/>
    </row>
    <row r="1214" spans="2:2" x14ac:dyDescent="0.2">
      <c r="B1214" s="40"/>
    </row>
    <row r="1215" spans="2:2" x14ac:dyDescent="0.2">
      <c r="B1215" s="40"/>
    </row>
    <row r="1216" spans="2:2" x14ac:dyDescent="0.2">
      <c r="B1216" s="40"/>
    </row>
    <row r="1217" spans="2:2" x14ac:dyDescent="0.2">
      <c r="B1217" s="40"/>
    </row>
    <row r="1218" spans="2:2" x14ac:dyDescent="0.2">
      <c r="B1218" s="40"/>
    </row>
    <row r="1219" spans="2:2" x14ac:dyDescent="0.2">
      <c r="B1219" s="40"/>
    </row>
    <row r="1220" spans="2:2" x14ac:dyDescent="0.2">
      <c r="B1220" s="40"/>
    </row>
    <row r="1221" spans="2:2" x14ac:dyDescent="0.2">
      <c r="B1221" s="40"/>
    </row>
    <row r="1222" spans="2:2" x14ac:dyDescent="0.2">
      <c r="B1222" s="40"/>
    </row>
    <row r="1223" spans="2:2" x14ac:dyDescent="0.2">
      <c r="B1223" s="40"/>
    </row>
    <row r="1224" spans="2:2" x14ac:dyDescent="0.2">
      <c r="B1224" s="40"/>
    </row>
    <row r="1225" spans="2:2" x14ac:dyDescent="0.2">
      <c r="B1225" s="40"/>
    </row>
    <row r="1226" spans="2:2" x14ac:dyDescent="0.2">
      <c r="B1226" s="40"/>
    </row>
    <row r="1227" spans="2:2" x14ac:dyDescent="0.2">
      <c r="B1227" s="40"/>
    </row>
    <row r="1228" spans="2:2" x14ac:dyDescent="0.2">
      <c r="B1228" s="40"/>
    </row>
    <row r="1229" spans="2:2" x14ac:dyDescent="0.2">
      <c r="B1229" s="40"/>
    </row>
    <row r="1230" spans="2:2" x14ac:dyDescent="0.2">
      <c r="B1230" s="40"/>
    </row>
    <row r="1231" spans="2:2" x14ac:dyDescent="0.2">
      <c r="B1231" s="40"/>
    </row>
    <row r="1232" spans="2:2" x14ac:dyDescent="0.2">
      <c r="B1232" s="40"/>
    </row>
    <row r="1233" spans="2:2" x14ac:dyDescent="0.2">
      <c r="B1233" s="40"/>
    </row>
    <row r="1234" spans="2:2" x14ac:dyDescent="0.2">
      <c r="B1234" s="40"/>
    </row>
    <row r="1235" spans="2:2" x14ac:dyDescent="0.2">
      <c r="B1235" s="40"/>
    </row>
    <row r="1236" spans="2:2" x14ac:dyDescent="0.2">
      <c r="B1236" s="40"/>
    </row>
    <row r="1237" spans="2:2" x14ac:dyDescent="0.2">
      <c r="B1237" s="40"/>
    </row>
    <row r="1238" spans="2:2" x14ac:dyDescent="0.2">
      <c r="B1238" s="40"/>
    </row>
    <row r="1239" spans="2:2" x14ac:dyDescent="0.2">
      <c r="B1239" s="40"/>
    </row>
    <row r="1240" spans="2:2" x14ac:dyDescent="0.2">
      <c r="B1240" s="40"/>
    </row>
    <row r="1241" spans="2:2" x14ac:dyDescent="0.2">
      <c r="B1241" s="40"/>
    </row>
    <row r="1242" spans="2:2" x14ac:dyDescent="0.2">
      <c r="B1242" s="40"/>
    </row>
    <row r="1243" spans="2:2" x14ac:dyDescent="0.2">
      <c r="B1243" s="40"/>
    </row>
    <row r="1244" spans="2:2" x14ac:dyDescent="0.2">
      <c r="B1244" s="40"/>
    </row>
    <row r="1245" spans="2:2" x14ac:dyDescent="0.2">
      <c r="B1245" s="40"/>
    </row>
    <row r="1246" spans="2:2" x14ac:dyDescent="0.2">
      <c r="B1246" s="40"/>
    </row>
    <row r="1247" spans="2:2" x14ac:dyDescent="0.2">
      <c r="B1247" s="40"/>
    </row>
    <row r="1248" spans="2:2" x14ac:dyDescent="0.2">
      <c r="B1248" s="40"/>
    </row>
    <row r="1249" spans="2:2" x14ac:dyDescent="0.2">
      <c r="B1249" s="40"/>
    </row>
    <row r="1250" spans="2:2" x14ac:dyDescent="0.2">
      <c r="B1250" s="40"/>
    </row>
    <row r="1251" spans="2:2" x14ac:dyDescent="0.2">
      <c r="B1251" s="40"/>
    </row>
    <row r="1252" spans="2:2" x14ac:dyDescent="0.2">
      <c r="B1252" s="40"/>
    </row>
    <row r="1253" spans="2:2" x14ac:dyDescent="0.2">
      <c r="B1253" s="40"/>
    </row>
    <row r="1254" spans="2:2" x14ac:dyDescent="0.2">
      <c r="B1254" s="40"/>
    </row>
    <row r="1255" spans="2:2" x14ac:dyDescent="0.2">
      <c r="B1255" s="40"/>
    </row>
    <row r="1256" spans="2:2" x14ac:dyDescent="0.2">
      <c r="B1256" s="40"/>
    </row>
    <row r="1257" spans="2:2" x14ac:dyDescent="0.2">
      <c r="B1257" s="40"/>
    </row>
    <row r="1258" spans="2:2" x14ac:dyDescent="0.2">
      <c r="B1258" s="40"/>
    </row>
    <row r="1259" spans="2:2" x14ac:dyDescent="0.2">
      <c r="B1259" s="40"/>
    </row>
    <row r="1260" spans="2:2" x14ac:dyDescent="0.2">
      <c r="B1260" s="40"/>
    </row>
    <row r="1261" spans="2:2" x14ac:dyDescent="0.2">
      <c r="B1261" s="40"/>
    </row>
    <row r="1262" spans="2:2" x14ac:dyDescent="0.2">
      <c r="B1262" s="40"/>
    </row>
    <row r="1263" spans="2:2" x14ac:dyDescent="0.2">
      <c r="B1263" s="40"/>
    </row>
    <row r="1264" spans="2:2" x14ac:dyDescent="0.2">
      <c r="B1264" s="40"/>
    </row>
    <row r="1265" spans="2:2" x14ac:dyDescent="0.2">
      <c r="B1265" s="40"/>
    </row>
    <row r="1266" spans="2:2" x14ac:dyDescent="0.2">
      <c r="B1266" s="40"/>
    </row>
    <row r="1267" spans="2:2" x14ac:dyDescent="0.2">
      <c r="B1267" s="40"/>
    </row>
    <row r="1268" spans="2:2" x14ac:dyDescent="0.2">
      <c r="B1268" s="40"/>
    </row>
    <row r="1269" spans="2:2" x14ac:dyDescent="0.2">
      <c r="B1269" s="40"/>
    </row>
    <row r="1270" spans="2:2" x14ac:dyDescent="0.2">
      <c r="B1270" s="40"/>
    </row>
    <row r="1271" spans="2:2" x14ac:dyDescent="0.2">
      <c r="B1271" s="40"/>
    </row>
    <row r="1272" spans="2:2" x14ac:dyDescent="0.2">
      <c r="B1272" s="40"/>
    </row>
    <row r="1273" spans="2:2" x14ac:dyDescent="0.2">
      <c r="B1273" s="40"/>
    </row>
    <row r="1274" spans="2:2" x14ac:dyDescent="0.2">
      <c r="B1274" s="40"/>
    </row>
    <row r="1275" spans="2:2" x14ac:dyDescent="0.2">
      <c r="B1275" s="40"/>
    </row>
    <row r="1276" spans="2:2" x14ac:dyDescent="0.2">
      <c r="B1276" s="40"/>
    </row>
    <row r="1277" spans="2:2" x14ac:dyDescent="0.2">
      <c r="B1277" s="40"/>
    </row>
    <row r="1278" spans="2:2" x14ac:dyDescent="0.2">
      <c r="B1278" s="40"/>
    </row>
    <row r="1279" spans="2:2" x14ac:dyDescent="0.2">
      <c r="B1279" s="40"/>
    </row>
    <row r="1280" spans="2:2" x14ac:dyDescent="0.2">
      <c r="B1280" s="40"/>
    </row>
    <row r="1281" spans="2:2" x14ac:dyDescent="0.2">
      <c r="B1281" s="40"/>
    </row>
    <row r="1282" spans="2:2" x14ac:dyDescent="0.2">
      <c r="B1282" s="40"/>
    </row>
    <row r="1283" spans="2:2" x14ac:dyDescent="0.2">
      <c r="B1283" s="40"/>
    </row>
    <row r="1284" spans="2:2" x14ac:dyDescent="0.2">
      <c r="B1284" s="40"/>
    </row>
    <row r="1285" spans="2:2" x14ac:dyDescent="0.2">
      <c r="B1285" s="40"/>
    </row>
    <row r="1286" spans="2:2" x14ac:dyDescent="0.2">
      <c r="B1286" s="40"/>
    </row>
    <row r="1287" spans="2:2" x14ac:dyDescent="0.2">
      <c r="B1287" s="40"/>
    </row>
    <row r="1288" spans="2:2" x14ac:dyDescent="0.2">
      <c r="B1288" s="40"/>
    </row>
    <row r="1289" spans="2:2" x14ac:dyDescent="0.2">
      <c r="B1289" s="40"/>
    </row>
    <row r="1290" spans="2:2" x14ac:dyDescent="0.2">
      <c r="B1290" s="40"/>
    </row>
    <row r="1291" spans="2:2" x14ac:dyDescent="0.2">
      <c r="B1291" s="40"/>
    </row>
    <row r="1292" spans="2:2" x14ac:dyDescent="0.2">
      <c r="B1292" s="40"/>
    </row>
    <row r="1293" spans="2:2" x14ac:dyDescent="0.2">
      <c r="B1293" s="40"/>
    </row>
    <row r="1294" spans="2:2" x14ac:dyDescent="0.2">
      <c r="B1294" s="40"/>
    </row>
    <row r="1295" spans="2:2" x14ac:dyDescent="0.2">
      <c r="B1295" s="40"/>
    </row>
    <row r="1296" spans="2:2" x14ac:dyDescent="0.2">
      <c r="B1296" s="40"/>
    </row>
    <row r="1297" spans="2:2" x14ac:dyDescent="0.2">
      <c r="B1297" s="40"/>
    </row>
    <row r="1298" spans="2:2" x14ac:dyDescent="0.2">
      <c r="B1298" s="40"/>
    </row>
    <row r="1299" spans="2:2" x14ac:dyDescent="0.2">
      <c r="B1299" s="40"/>
    </row>
    <row r="1300" spans="2:2" x14ac:dyDescent="0.2">
      <c r="B1300" s="40"/>
    </row>
    <row r="1301" spans="2:2" x14ac:dyDescent="0.2">
      <c r="B1301" s="40"/>
    </row>
    <row r="1302" spans="2:2" x14ac:dyDescent="0.2">
      <c r="B1302" s="40"/>
    </row>
    <row r="1303" spans="2:2" x14ac:dyDescent="0.2">
      <c r="B1303" s="40"/>
    </row>
    <row r="1304" spans="2:2" x14ac:dyDescent="0.2">
      <c r="B1304" s="40"/>
    </row>
    <row r="1305" spans="2:2" x14ac:dyDescent="0.2">
      <c r="B1305" s="40"/>
    </row>
    <row r="1306" spans="2:2" x14ac:dyDescent="0.2">
      <c r="B1306" s="40"/>
    </row>
    <row r="1307" spans="2:2" x14ac:dyDescent="0.2">
      <c r="B1307" s="40"/>
    </row>
    <row r="1308" spans="2:2" x14ac:dyDescent="0.2">
      <c r="B1308" s="40"/>
    </row>
    <row r="1309" spans="2:2" x14ac:dyDescent="0.2">
      <c r="B1309" s="40"/>
    </row>
    <row r="1310" spans="2:2" x14ac:dyDescent="0.2">
      <c r="B1310" s="40"/>
    </row>
    <row r="1311" spans="2:2" x14ac:dyDescent="0.2">
      <c r="B1311" s="40"/>
    </row>
    <row r="1312" spans="2:2" x14ac:dyDescent="0.2">
      <c r="B1312" s="40"/>
    </row>
    <row r="1313" spans="2:2" x14ac:dyDescent="0.2">
      <c r="B1313" s="40"/>
    </row>
    <row r="1314" spans="2:2" x14ac:dyDescent="0.2">
      <c r="B1314" s="40"/>
    </row>
    <row r="1315" spans="2:2" x14ac:dyDescent="0.2">
      <c r="B1315" s="40"/>
    </row>
    <row r="1316" spans="2:2" x14ac:dyDescent="0.2">
      <c r="B1316" s="40"/>
    </row>
    <row r="1317" spans="2:2" x14ac:dyDescent="0.2">
      <c r="B1317" s="40"/>
    </row>
    <row r="1318" spans="2:2" x14ac:dyDescent="0.2">
      <c r="B1318" s="40"/>
    </row>
    <row r="1319" spans="2:2" x14ac:dyDescent="0.2">
      <c r="B1319" s="40"/>
    </row>
    <row r="1320" spans="2:2" x14ac:dyDescent="0.2">
      <c r="B1320" s="40"/>
    </row>
    <row r="1321" spans="2:2" x14ac:dyDescent="0.2">
      <c r="B1321" s="40"/>
    </row>
    <row r="1322" spans="2:2" x14ac:dyDescent="0.2">
      <c r="B1322" s="40"/>
    </row>
    <row r="1323" spans="2:2" x14ac:dyDescent="0.2">
      <c r="B1323" s="40"/>
    </row>
    <row r="1324" spans="2:2" x14ac:dyDescent="0.2">
      <c r="B1324" s="40"/>
    </row>
    <row r="1325" spans="2:2" x14ac:dyDescent="0.2">
      <c r="B1325" s="40"/>
    </row>
    <row r="1326" spans="2:2" x14ac:dyDescent="0.2">
      <c r="B1326" s="40"/>
    </row>
    <row r="1327" spans="2:2" x14ac:dyDescent="0.2">
      <c r="B1327" s="40"/>
    </row>
    <row r="1328" spans="2:2" x14ac:dyDescent="0.2">
      <c r="B1328" s="40"/>
    </row>
    <row r="1329" spans="2:2" x14ac:dyDescent="0.2">
      <c r="B1329" s="40"/>
    </row>
    <row r="1330" spans="2:2" x14ac:dyDescent="0.2">
      <c r="B1330" s="40"/>
    </row>
    <row r="1331" spans="2:2" x14ac:dyDescent="0.2">
      <c r="B1331" s="40"/>
    </row>
    <row r="1332" spans="2:2" x14ac:dyDescent="0.2">
      <c r="B1332" s="40"/>
    </row>
    <row r="1333" spans="2:2" x14ac:dyDescent="0.2">
      <c r="B1333" s="40"/>
    </row>
    <row r="1334" spans="2:2" x14ac:dyDescent="0.2">
      <c r="B1334" s="40"/>
    </row>
    <row r="1335" spans="2:2" x14ac:dyDescent="0.2">
      <c r="B1335" s="40"/>
    </row>
    <row r="1336" spans="2:2" x14ac:dyDescent="0.2">
      <c r="B1336" s="40"/>
    </row>
    <row r="1337" spans="2:2" x14ac:dyDescent="0.2">
      <c r="B1337" s="40"/>
    </row>
    <row r="1338" spans="2:2" x14ac:dyDescent="0.2">
      <c r="B1338" s="40"/>
    </row>
    <row r="1339" spans="2:2" x14ac:dyDescent="0.2">
      <c r="B1339" s="40"/>
    </row>
    <row r="1340" spans="2:2" x14ac:dyDescent="0.2">
      <c r="B1340" s="40"/>
    </row>
    <row r="1341" spans="2:2" x14ac:dyDescent="0.2">
      <c r="B1341" s="40"/>
    </row>
    <row r="1342" spans="2:2" x14ac:dyDescent="0.2">
      <c r="B1342" s="40"/>
    </row>
    <row r="1343" spans="2:2" x14ac:dyDescent="0.2">
      <c r="B1343" s="40"/>
    </row>
    <row r="1344" spans="2:2" x14ac:dyDescent="0.2">
      <c r="B1344" s="40"/>
    </row>
    <row r="1345" spans="2:2" x14ac:dyDescent="0.2">
      <c r="B1345" s="40"/>
    </row>
    <row r="1346" spans="2:2" x14ac:dyDescent="0.2">
      <c r="B1346" s="40"/>
    </row>
    <row r="1347" spans="2:2" x14ac:dyDescent="0.2">
      <c r="B1347" s="40"/>
    </row>
    <row r="1348" spans="2:2" x14ac:dyDescent="0.2">
      <c r="B1348" s="40"/>
    </row>
    <row r="1349" spans="2:2" x14ac:dyDescent="0.2">
      <c r="B1349" s="40"/>
    </row>
    <row r="1350" spans="2:2" x14ac:dyDescent="0.2">
      <c r="B1350" s="40"/>
    </row>
    <row r="1351" spans="2:2" x14ac:dyDescent="0.2">
      <c r="B1351" s="40"/>
    </row>
    <row r="1352" spans="2:2" x14ac:dyDescent="0.2">
      <c r="B1352" s="40"/>
    </row>
    <row r="1353" spans="2:2" x14ac:dyDescent="0.2">
      <c r="B1353" s="40"/>
    </row>
    <row r="1354" spans="2:2" x14ac:dyDescent="0.2">
      <c r="B1354" s="40"/>
    </row>
    <row r="1355" spans="2:2" x14ac:dyDescent="0.2">
      <c r="B1355" s="40"/>
    </row>
    <row r="1356" spans="2:2" x14ac:dyDescent="0.2">
      <c r="B1356" s="40"/>
    </row>
    <row r="1357" spans="2:2" x14ac:dyDescent="0.2">
      <c r="B1357" s="40"/>
    </row>
    <row r="1358" spans="2:2" x14ac:dyDescent="0.2">
      <c r="B1358" s="40"/>
    </row>
    <row r="1359" spans="2:2" x14ac:dyDescent="0.2">
      <c r="B1359" s="40"/>
    </row>
    <row r="1360" spans="2:2" x14ac:dyDescent="0.2">
      <c r="B1360" s="40"/>
    </row>
    <row r="1361" spans="2:2" x14ac:dyDescent="0.2">
      <c r="B1361" s="40"/>
    </row>
    <row r="1362" spans="2:2" x14ac:dyDescent="0.2">
      <c r="B1362" s="40"/>
    </row>
    <row r="1363" spans="2:2" x14ac:dyDescent="0.2">
      <c r="B1363" s="40"/>
    </row>
    <row r="1364" spans="2:2" x14ac:dyDescent="0.2">
      <c r="B1364" s="40"/>
    </row>
    <row r="1365" spans="2:2" x14ac:dyDescent="0.2">
      <c r="B1365" s="40"/>
    </row>
    <row r="1366" spans="2:2" x14ac:dyDescent="0.2">
      <c r="B1366" s="40"/>
    </row>
    <row r="1367" spans="2:2" x14ac:dyDescent="0.2">
      <c r="B1367" s="40"/>
    </row>
    <row r="1368" spans="2:2" x14ac:dyDescent="0.2">
      <c r="B1368" s="40"/>
    </row>
    <row r="1369" spans="2:2" x14ac:dyDescent="0.2">
      <c r="B1369" s="40"/>
    </row>
    <row r="1370" spans="2:2" x14ac:dyDescent="0.2">
      <c r="B1370" s="40"/>
    </row>
    <row r="1371" spans="2:2" x14ac:dyDescent="0.2">
      <c r="B1371" s="40"/>
    </row>
    <row r="1372" spans="2:2" x14ac:dyDescent="0.2">
      <c r="B1372" s="40"/>
    </row>
    <row r="1373" spans="2:2" x14ac:dyDescent="0.2">
      <c r="B1373" s="40"/>
    </row>
    <row r="1374" spans="2:2" x14ac:dyDescent="0.2">
      <c r="B1374" s="40"/>
    </row>
    <row r="1375" spans="2:2" x14ac:dyDescent="0.2">
      <c r="B1375" s="40"/>
    </row>
    <row r="1376" spans="2:2" x14ac:dyDescent="0.2">
      <c r="B1376" s="40"/>
    </row>
    <row r="1377" spans="2:2" x14ac:dyDescent="0.2">
      <c r="B1377" s="40"/>
    </row>
    <row r="1378" spans="2:2" x14ac:dyDescent="0.2">
      <c r="B1378" s="40"/>
    </row>
    <row r="1379" spans="2:2" x14ac:dyDescent="0.2">
      <c r="B1379" s="40"/>
    </row>
    <row r="1380" spans="2:2" x14ac:dyDescent="0.2">
      <c r="B1380" s="40"/>
    </row>
    <row r="1381" spans="2:2" x14ac:dyDescent="0.2">
      <c r="B1381" s="40"/>
    </row>
    <row r="1382" spans="2:2" x14ac:dyDescent="0.2">
      <c r="B1382" s="40"/>
    </row>
    <row r="1383" spans="2:2" x14ac:dyDescent="0.2">
      <c r="B1383" s="40"/>
    </row>
    <row r="1384" spans="2:2" x14ac:dyDescent="0.2">
      <c r="B1384" s="40"/>
    </row>
    <row r="1385" spans="2:2" x14ac:dyDescent="0.2">
      <c r="B1385" s="40"/>
    </row>
    <row r="1386" spans="2:2" x14ac:dyDescent="0.2">
      <c r="B1386" s="40"/>
    </row>
    <row r="1387" spans="2:2" x14ac:dyDescent="0.2">
      <c r="B1387" s="40"/>
    </row>
    <row r="1388" spans="2:2" x14ac:dyDescent="0.2">
      <c r="B1388" s="40"/>
    </row>
    <row r="1389" spans="2:2" x14ac:dyDescent="0.2">
      <c r="B1389" s="40"/>
    </row>
    <row r="1390" spans="2:2" x14ac:dyDescent="0.2">
      <c r="B1390" s="40"/>
    </row>
    <row r="1391" spans="2:2" x14ac:dyDescent="0.2">
      <c r="B1391" s="40"/>
    </row>
    <row r="1392" spans="2:2" x14ac:dyDescent="0.2">
      <c r="B1392" s="40"/>
    </row>
    <row r="1393" spans="2:2" x14ac:dyDescent="0.2">
      <c r="B1393" s="40"/>
    </row>
    <row r="1394" spans="2:2" x14ac:dyDescent="0.2">
      <c r="B1394" s="40"/>
    </row>
    <row r="1395" spans="2:2" x14ac:dyDescent="0.2">
      <c r="B1395" s="40"/>
    </row>
    <row r="1396" spans="2:2" x14ac:dyDescent="0.2">
      <c r="B1396" s="40"/>
    </row>
    <row r="1397" spans="2:2" x14ac:dyDescent="0.2">
      <c r="B1397" s="40"/>
    </row>
    <row r="1398" spans="2:2" x14ac:dyDescent="0.2">
      <c r="B1398" s="40"/>
    </row>
    <row r="1399" spans="2:2" x14ac:dyDescent="0.2">
      <c r="B1399" s="40"/>
    </row>
    <row r="1400" spans="2:2" x14ac:dyDescent="0.2">
      <c r="B1400" s="40"/>
    </row>
    <row r="1401" spans="2:2" x14ac:dyDescent="0.2">
      <c r="B1401" s="40"/>
    </row>
    <row r="1402" spans="2:2" x14ac:dyDescent="0.2">
      <c r="B1402" s="40"/>
    </row>
    <row r="1403" spans="2:2" x14ac:dyDescent="0.2">
      <c r="B1403" s="40"/>
    </row>
    <row r="1404" spans="2:2" x14ac:dyDescent="0.2">
      <c r="B1404" s="40"/>
    </row>
    <row r="1405" spans="2:2" x14ac:dyDescent="0.2">
      <c r="B1405" s="40"/>
    </row>
    <row r="1406" spans="2:2" x14ac:dyDescent="0.2">
      <c r="B1406" s="40"/>
    </row>
    <row r="1407" spans="2:2" x14ac:dyDescent="0.2">
      <c r="B1407" s="40"/>
    </row>
    <row r="1408" spans="2:2" x14ac:dyDescent="0.2">
      <c r="B1408" s="40"/>
    </row>
    <row r="1409" spans="2:2" x14ac:dyDescent="0.2">
      <c r="B1409" s="40"/>
    </row>
    <row r="1410" spans="2:2" x14ac:dyDescent="0.2">
      <c r="B1410" s="40"/>
    </row>
    <row r="1411" spans="2:2" x14ac:dyDescent="0.2">
      <c r="B1411" s="40"/>
    </row>
    <row r="1412" spans="2:2" x14ac:dyDescent="0.2">
      <c r="B1412" s="40"/>
    </row>
    <row r="1413" spans="2:2" x14ac:dyDescent="0.2">
      <c r="B1413" s="40"/>
    </row>
    <row r="1414" spans="2:2" x14ac:dyDescent="0.2">
      <c r="B1414" s="40"/>
    </row>
    <row r="1415" spans="2:2" x14ac:dyDescent="0.2">
      <c r="B1415" s="40"/>
    </row>
    <row r="1416" spans="2:2" x14ac:dyDescent="0.2">
      <c r="B1416" s="40"/>
    </row>
    <row r="1417" spans="2:2" x14ac:dyDescent="0.2">
      <c r="B1417" s="40"/>
    </row>
    <row r="1418" spans="2:2" x14ac:dyDescent="0.2">
      <c r="B1418" s="40"/>
    </row>
    <row r="1419" spans="2:2" x14ac:dyDescent="0.2">
      <c r="B1419" s="40"/>
    </row>
    <row r="1420" spans="2:2" x14ac:dyDescent="0.2">
      <c r="B1420" s="40"/>
    </row>
    <row r="1421" spans="2:2" x14ac:dyDescent="0.2">
      <c r="B1421" s="40"/>
    </row>
    <row r="1422" spans="2:2" x14ac:dyDescent="0.2">
      <c r="B1422" s="40"/>
    </row>
    <row r="1423" spans="2:2" x14ac:dyDescent="0.2">
      <c r="B1423" s="40"/>
    </row>
    <row r="1424" spans="2:2" x14ac:dyDescent="0.2">
      <c r="B1424" s="40"/>
    </row>
    <row r="1425" spans="2:2" x14ac:dyDescent="0.2">
      <c r="B1425" s="40"/>
    </row>
    <row r="1426" spans="2:2" x14ac:dyDescent="0.2">
      <c r="B1426" s="40"/>
    </row>
    <row r="1427" spans="2:2" x14ac:dyDescent="0.2">
      <c r="B1427" s="40"/>
    </row>
    <row r="1428" spans="2:2" x14ac:dyDescent="0.2">
      <c r="B1428" s="40"/>
    </row>
    <row r="1429" spans="2:2" x14ac:dyDescent="0.2">
      <c r="B1429" s="40"/>
    </row>
    <row r="1430" spans="2:2" x14ac:dyDescent="0.2">
      <c r="B1430" s="40"/>
    </row>
    <row r="1431" spans="2:2" x14ac:dyDescent="0.2">
      <c r="B1431" s="40"/>
    </row>
    <row r="1432" spans="2:2" x14ac:dyDescent="0.2">
      <c r="B1432" s="40"/>
    </row>
    <row r="1433" spans="2:2" x14ac:dyDescent="0.2">
      <c r="B1433" s="40"/>
    </row>
    <row r="1434" spans="2:2" x14ac:dyDescent="0.2">
      <c r="B1434" s="40"/>
    </row>
    <row r="1435" spans="2:2" x14ac:dyDescent="0.2">
      <c r="B1435" s="40"/>
    </row>
    <row r="1436" spans="2:2" x14ac:dyDescent="0.2">
      <c r="B1436" s="40"/>
    </row>
    <row r="1437" spans="2:2" x14ac:dyDescent="0.2">
      <c r="B1437" s="40"/>
    </row>
    <row r="1438" spans="2:2" x14ac:dyDescent="0.2">
      <c r="B1438" s="40"/>
    </row>
    <row r="1439" spans="2:2" x14ac:dyDescent="0.2">
      <c r="B1439" s="40"/>
    </row>
    <row r="1440" spans="2:2" x14ac:dyDescent="0.2">
      <c r="B1440" s="40"/>
    </row>
    <row r="1441" spans="2:2" x14ac:dyDescent="0.2">
      <c r="B1441" s="40"/>
    </row>
    <row r="1442" spans="2:2" x14ac:dyDescent="0.2">
      <c r="B1442" s="40"/>
    </row>
    <row r="1443" spans="2:2" x14ac:dyDescent="0.2">
      <c r="B1443" s="40"/>
    </row>
    <row r="1444" spans="2:2" x14ac:dyDescent="0.2">
      <c r="B1444" s="40"/>
    </row>
    <row r="1445" spans="2:2" x14ac:dyDescent="0.2">
      <c r="B1445" s="40"/>
    </row>
    <row r="1446" spans="2:2" x14ac:dyDescent="0.2">
      <c r="B1446" s="40"/>
    </row>
    <row r="1447" spans="2:2" x14ac:dyDescent="0.2">
      <c r="B1447" s="40"/>
    </row>
    <row r="1448" spans="2:2" x14ac:dyDescent="0.2">
      <c r="B1448" s="40"/>
    </row>
    <row r="1449" spans="2:2" x14ac:dyDescent="0.2">
      <c r="B1449" s="40"/>
    </row>
    <row r="1450" spans="2:2" x14ac:dyDescent="0.2">
      <c r="B1450" s="40"/>
    </row>
    <row r="1451" spans="2:2" x14ac:dyDescent="0.2">
      <c r="B1451" s="40"/>
    </row>
    <row r="1452" spans="2:2" x14ac:dyDescent="0.2">
      <c r="B1452" s="40"/>
    </row>
    <row r="1453" spans="2:2" x14ac:dyDescent="0.2">
      <c r="B1453" s="40"/>
    </row>
    <row r="1454" spans="2:2" x14ac:dyDescent="0.2">
      <c r="B1454" s="40"/>
    </row>
    <row r="1455" spans="2:2" x14ac:dyDescent="0.2">
      <c r="B1455" s="40"/>
    </row>
    <row r="1456" spans="2:2" x14ac:dyDescent="0.2">
      <c r="B1456" s="40"/>
    </row>
    <row r="1457" spans="2:2" x14ac:dyDescent="0.2">
      <c r="B1457" s="40"/>
    </row>
    <row r="1458" spans="2:2" x14ac:dyDescent="0.2">
      <c r="B1458" s="40"/>
    </row>
    <row r="1459" spans="2:2" x14ac:dyDescent="0.2">
      <c r="B1459" s="40"/>
    </row>
    <row r="1460" spans="2:2" x14ac:dyDescent="0.2">
      <c r="B1460" s="40"/>
    </row>
    <row r="1461" spans="2:2" x14ac:dyDescent="0.2">
      <c r="B1461" s="40"/>
    </row>
    <row r="1462" spans="2:2" x14ac:dyDescent="0.2">
      <c r="B1462" s="40"/>
    </row>
    <row r="1463" spans="2:2" x14ac:dyDescent="0.2">
      <c r="B1463" s="40"/>
    </row>
    <row r="1464" spans="2:2" x14ac:dyDescent="0.2">
      <c r="B1464" s="40"/>
    </row>
    <row r="1465" spans="2:2" x14ac:dyDescent="0.2">
      <c r="B1465" s="40"/>
    </row>
    <row r="1466" spans="2:2" x14ac:dyDescent="0.2">
      <c r="B1466" s="40"/>
    </row>
    <row r="1467" spans="2:2" x14ac:dyDescent="0.2">
      <c r="B1467" s="40"/>
    </row>
    <row r="1468" spans="2:2" x14ac:dyDescent="0.2">
      <c r="B1468" s="40"/>
    </row>
    <row r="1469" spans="2:2" x14ac:dyDescent="0.2">
      <c r="B1469" s="40"/>
    </row>
    <row r="1470" spans="2:2" x14ac:dyDescent="0.2">
      <c r="B1470" s="40"/>
    </row>
    <row r="1471" spans="2:2" x14ac:dyDescent="0.2">
      <c r="B1471" s="40"/>
    </row>
    <row r="1472" spans="2:2" x14ac:dyDescent="0.2">
      <c r="B1472" s="40"/>
    </row>
    <row r="1473" spans="2:2" x14ac:dyDescent="0.2">
      <c r="B1473" s="40"/>
    </row>
    <row r="1474" spans="2:2" x14ac:dyDescent="0.2">
      <c r="B1474" s="40"/>
    </row>
    <row r="1475" spans="2:2" x14ac:dyDescent="0.2">
      <c r="B1475" s="40"/>
    </row>
    <row r="1476" spans="2:2" x14ac:dyDescent="0.2">
      <c r="B1476" s="40"/>
    </row>
    <row r="1477" spans="2:2" x14ac:dyDescent="0.2">
      <c r="B1477" s="40"/>
    </row>
    <row r="1478" spans="2:2" x14ac:dyDescent="0.2">
      <c r="B1478" s="40"/>
    </row>
    <row r="1479" spans="2:2" x14ac:dyDescent="0.2">
      <c r="B1479" s="40"/>
    </row>
    <row r="1480" spans="2:2" x14ac:dyDescent="0.2">
      <c r="B1480" s="40"/>
    </row>
    <row r="1481" spans="2:2" x14ac:dyDescent="0.2">
      <c r="B1481" s="40"/>
    </row>
    <row r="1482" spans="2:2" x14ac:dyDescent="0.2">
      <c r="B1482" s="40"/>
    </row>
    <row r="1483" spans="2:2" x14ac:dyDescent="0.2">
      <c r="B1483" s="40"/>
    </row>
    <row r="1484" spans="2:2" x14ac:dyDescent="0.2">
      <c r="B1484" s="40"/>
    </row>
    <row r="1485" spans="2:2" x14ac:dyDescent="0.2">
      <c r="B1485" s="40"/>
    </row>
    <row r="1486" spans="2:2" x14ac:dyDescent="0.2">
      <c r="B1486" s="40"/>
    </row>
    <row r="1487" spans="2:2" x14ac:dyDescent="0.2">
      <c r="B1487" s="40"/>
    </row>
    <row r="1488" spans="2:2" x14ac:dyDescent="0.2">
      <c r="B1488" s="40"/>
    </row>
    <row r="1489" spans="2:2" x14ac:dyDescent="0.2">
      <c r="B1489" s="40"/>
    </row>
    <row r="1490" spans="2:2" x14ac:dyDescent="0.2">
      <c r="B1490" s="40"/>
    </row>
    <row r="1491" spans="2:2" x14ac:dyDescent="0.2">
      <c r="B1491" s="40"/>
    </row>
    <row r="1492" spans="2:2" x14ac:dyDescent="0.2">
      <c r="B1492" s="40"/>
    </row>
    <row r="1493" spans="2:2" x14ac:dyDescent="0.2">
      <c r="B1493" s="40"/>
    </row>
    <row r="1494" spans="2:2" x14ac:dyDescent="0.2">
      <c r="B1494" s="40"/>
    </row>
    <row r="1495" spans="2:2" x14ac:dyDescent="0.2">
      <c r="B1495" s="40"/>
    </row>
    <row r="1496" spans="2:2" x14ac:dyDescent="0.2">
      <c r="B1496" s="40"/>
    </row>
    <row r="1497" spans="2:2" x14ac:dyDescent="0.2">
      <c r="B1497" s="40"/>
    </row>
    <row r="1498" spans="2:2" x14ac:dyDescent="0.2">
      <c r="B1498" s="40"/>
    </row>
    <row r="1499" spans="2:2" x14ac:dyDescent="0.2">
      <c r="B1499" s="40"/>
    </row>
    <row r="1500" spans="2:2" x14ac:dyDescent="0.2">
      <c r="B1500" s="40"/>
    </row>
    <row r="1501" spans="2:2" x14ac:dyDescent="0.2">
      <c r="B1501" s="40"/>
    </row>
    <row r="1502" spans="2:2" x14ac:dyDescent="0.2">
      <c r="B1502" s="40"/>
    </row>
    <row r="1503" spans="2:2" x14ac:dyDescent="0.2">
      <c r="B1503" s="40"/>
    </row>
    <row r="1504" spans="2:2" x14ac:dyDescent="0.2">
      <c r="B1504" s="40"/>
    </row>
    <row r="1505" spans="2:2" x14ac:dyDescent="0.2">
      <c r="B1505" s="40"/>
    </row>
    <row r="1506" spans="2:2" x14ac:dyDescent="0.2">
      <c r="B1506" s="40"/>
    </row>
    <row r="1507" spans="2:2" x14ac:dyDescent="0.2">
      <c r="B1507" s="40"/>
    </row>
    <row r="1508" spans="2:2" x14ac:dyDescent="0.2">
      <c r="B1508" s="40"/>
    </row>
    <row r="1509" spans="2:2" x14ac:dyDescent="0.2">
      <c r="B1509" s="40"/>
    </row>
    <row r="1510" spans="2:2" x14ac:dyDescent="0.2">
      <c r="B1510" s="40"/>
    </row>
    <row r="1511" spans="2:2" x14ac:dyDescent="0.2">
      <c r="B1511" s="40"/>
    </row>
    <row r="1512" spans="2:2" x14ac:dyDescent="0.2">
      <c r="B1512" s="40"/>
    </row>
    <row r="1513" spans="2:2" x14ac:dyDescent="0.2">
      <c r="B1513" s="40"/>
    </row>
    <row r="1514" spans="2:2" x14ac:dyDescent="0.2">
      <c r="B1514" s="40"/>
    </row>
    <row r="1515" spans="2:2" x14ac:dyDescent="0.2">
      <c r="B1515" s="40"/>
    </row>
    <row r="1516" spans="2:2" x14ac:dyDescent="0.2">
      <c r="B1516" s="40"/>
    </row>
    <row r="1517" spans="2:2" x14ac:dyDescent="0.2">
      <c r="B1517" s="40"/>
    </row>
    <row r="1518" spans="2:2" x14ac:dyDescent="0.2">
      <c r="B1518" s="40"/>
    </row>
    <row r="1519" spans="2:2" x14ac:dyDescent="0.2">
      <c r="B1519" s="40"/>
    </row>
    <row r="1520" spans="2:2" x14ac:dyDescent="0.2">
      <c r="B1520" s="40"/>
    </row>
    <row r="1521" spans="2:2" x14ac:dyDescent="0.2">
      <c r="B1521" s="40"/>
    </row>
    <row r="1522" spans="2:2" x14ac:dyDescent="0.2">
      <c r="B1522" s="40"/>
    </row>
    <row r="1523" spans="2:2" x14ac:dyDescent="0.2">
      <c r="B1523" s="40"/>
    </row>
    <row r="1524" spans="2:2" x14ac:dyDescent="0.2">
      <c r="B1524" s="40"/>
    </row>
    <row r="1525" spans="2:2" x14ac:dyDescent="0.2">
      <c r="B1525" s="40"/>
    </row>
    <row r="1526" spans="2:2" x14ac:dyDescent="0.2">
      <c r="B1526" s="40"/>
    </row>
    <row r="1527" spans="2:2" x14ac:dyDescent="0.2">
      <c r="B1527" s="40"/>
    </row>
    <row r="1528" spans="2:2" x14ac:dyDescent="0.2">
      <c r="B1528" s="40"/>
    </row>
    <row r="1529" spans="2:2" x14ac:dyDescent="0.2">
      <c r="B1529" s="40"/>
    </row>
    <row r="1530" spans="2:2" x14ac:dyDescent="0.2">
      <c r="B1530" s="40"/>
    </row>
    <row r="1531" spans="2:2" x14ac:dyDescent="0.2">
      <c r="B1531" s="40"/>
    </row>
    <row r="1532" spans="2:2" x14ac:dyDescent="0.2">
      <c r="B1532" s="40"/>
    </row>
    <row r="1533" spans="2:2" x14ac:dyDescent="0.2">
      <c r="B1533" s="40"/>
    </row>
    <row r="1534" spans="2:2" x14ac:dyDescent="0.2">
      <c r="B1534" s="40"/>
    </row>
    <row r="1535" spans="2:2" x14ac:dyDescent="0.2">
      <c r="B1535" s="40"/>
    </row>
    <row r="1536" spans="2:2" x14ac:dyDescent="0.2">
      <c r="B1536" s="40"/>
    </row>
    <row r="1537" spans="2:2" x14ac:dyDescent="0.2">
      <c r="B1537" s="40"/>
    </row>
    <row r="1538" spans="2:2" x14ac:dyDescent="0.2">
      <c r="B1538" s="40"/>
    </row>
    <row r="1539" spans="2:2" x14ac:dyDescent="0.2">
      <c r="B1539" s="40"/>
    </row>
    <row r="1540" spans="2:2" x14ac:dyDescent="0.2">
      <c r="B1540" s="40"/>
    </row>
    <row r="1541" spans="2:2" x14ac:dyDescent="0.2">
      <c r="B1541" s="40"/>
    </row>
    <row r="1542" spans="2:2" x14ac:dyDescent="0.2">
      <c r="B1542" s="40"/>
    </row>
    <row r="1543" spans="2:2" x14ac:dyDescent="0.2">
      <c r="B1543" s="40"/>
    </row>
    <row r="1544" spans="2:2" x14ac:dyDescent="0.2">
      <c r="B1544" s="40"/>
    </row>
    <row r="1545" spans="2:2" x14ac:dyDescent="0.2">
      <c r="B1545" s="40"/>
    </row>
    <row r="1546" spans="2:2" x14ac:dyDescent="0.2">
      <c r="B1546" s="40"/>
    </row>
    <row r="1547" spans="2:2" x14ac:dyDescent="0.2">
      <c r="B1547" s="40"/>
    </row>
    <row r="1548" spans="2:2" x14ac:dyDescent="0.2">
      <c r="B1548" s="40"/>
    </row>
    <row r="1549" spans="2:2" x14ac:dyDescent="0.2">
      <c r="B1549" s="40"/>
    </row>
    <row r="1550" spans="2:2" x14ac:dyDescent="0.2">
      <c r="B1550" s="40"/>
    </row>
    <row r="1551" spans="2:2" x14ac:dyDescent="0.2">
      <c r="B1551" s="40"/>
    </row>
    <row r="1552" spans="2:2" x14ac:dyDescent="0.2">
      <c r="B1552" s="40"/>
    </row>
    <row r="1553" spans="2:2" x14ac:dyDescent="0.2">
      <c r="B1553" s="40"/>
    </row>
    <row r="1554" spans="2:2" x14ac:dyDescent="0.2">
      <c r="B1554" s="40"/>
    </row>
    <row r="1555" spans="2:2" x14ac:dyDescent="0.2">
      <c r="B1555" s="40"/>
    </row>
    <row r="1556" spans="2:2" x14ac:dyDescent="0.2">
      <c r="B1556" s="40"/>
    </row>
    <row r="1557" spans="2:2" x14ac:dyDescent="0.2">
      <c r="B1557" s="40"/>
    </row>
    <row r="1558" spans="2:2" x14ac:dyDescent="0.2">
      <c r="B1558" s="40"/>
    </row>
    <row r="1559" spans="2:2" x14ac:dyDescent="0.2">
      <c r="B1559" s="40"/>
    </row>
    <row r="1560" spans="2:2" x14ac:dyDescent="0.2">
      <c r="B1560" s="40"/>
    </row>
    <row r="1561" spans="2:2" x14ac:dyDescent="0.2">
      <c r="B1561" s="40"/>
    </row>
    <row r="1562" spans="2:2" x14ac:dyDescent="0.2">
      <c r="B1562" s="40"/>
    </row>
    <row r="1563" spans="2:2" x14ac:dyDescent="0.2">
      <c r="B1563" s="40"/>
    </row>
    <row r="1564" spans="2:2" x14ac:dyDescent="0.2">
      <c r="B1564" s="40"/>
    </row>
    <row r="1565" spans="2:2" x14ac:dyDescent="0.2">
      <c r="B1565" s="40"/>
    </row>
    <row r="1566" spans="2:2" x14ac:dyDescent="0.2">
      <c r="B1566" s="40"/>
    </row>
    <row r="1567" spans="2:2" x14ac:dyDescent="0.2">
      <c r="B1567" s="40"/>
    </row>
    <row r="1568" spans="2:2" x14ac:dyDescent="0.2">
      <c r="B1568" s="40"/>
    </row>
    <row r="1569" spans="2:2" x14ac:dyDescent="0.2">
      <c r="B1569" s="40"/>
    </row>
    <row r="1570" spans="2:2" x14ac:dyDescent="0.2">
      <c r="B1570" s="40"/>
    </row>
    <row r="1571" spans="2:2" x14ac:dyDescent="0.2">
      <c r="B1571" s="40"/>
    </row>
    <row r="1572" spans="2:2" x14ac:dyDescent="0.2">
      <c r="B1572" s="40"/>
    </row>
    <row r="1573" spans="2:2" x14ac:dyDescent="0.2">
      <c r="B1573" s="40"/>
    </row>
    <row r="1574" spans="2:2" x14ac:dyDescent="0.2">
      <c r="B1574" s="40"/>
    </row>
    <row r="1575" spans="2:2" x14ac:dyDescent="0.2">
      <c r="B1575" s="40"/>
    </row>
    <row r="1576" spans="2:2" x14ac:dyDescent="0.2">
      <c r="B1576" s="40"/>
    </row>
    <row r="1577" spans="2:2" x14ac:dyDescent="0.2">
      <c r="B1577" s="40"/>
    </row>
    <row r="1578" spans="2:2" x14ac:dyDescent="0.2">
      <c r="B1578" s="40"/>
    </row>
    <row r="1579" spans="2:2" x14ac:dyDescent="0.2">
      <c r="B1579" s="40"/>
    </row>
    <row r="1580" spans="2:2" x14ac:dyDescent="0.2">
      <c r="B1580" s="40"/>
    </row>
    <row r="1581" spans="2:2" x14ac:dyDescent="0.2">
      <c r="B1581" s="40"/>
    </row>
    <row r="1582" spans="2:2" x14ac:dyDescent="0.2">
      <c r="B1582" s="40"/>
    </row>
    <row r="1583" spans="2:2" x14ac:dyDescent="0.2">
      <c r="B1583" s="40"/>
    </row>
    <row r="1584" spans="2:2" x14ac:dyDescent="0.2">
      <c r="B1584" s="40"/>
    </row>
    <row r="1585" spans="2:2" x14ac:dyDescent="0.2">
      <c r="B1585" s="40"/>
    </row>
    <row r="1586" spans="2:2" x14ac:dyDescent="0.2">
      <c r="B1586" s="40"/>
    </row>
    <row r="1587" spans="2:2" x14ac:dyDescent="0.2">
      <c r="B1587" s="40"/>
    </row>
    <row r="1588" spans="2:2" x14ac:dyDescent="0.2">
      <c r="B1588" s="40"/>
    </row>
    <row r="1589" spans="2:2" x14ac:dyDescent="0.2">
      <c r="B1589" s="40"/>
    </row>
    <row r="1590" spans="2:2" x14ac:dyDescent="0.2">
      <c r="B1590" s="40"/>
    </row>
    <row r="1591" spans="2:2" x14ac:dyDescent="0.2">
      <c r="B1591" s="40"/>
    </row>
    <row r="1592" spans="2:2" x14ac:dyDescent="0.2">
      <c r="B1592" s="40"/>
    </row>
    <row r="1593" spans="2:2" x14ac:dyDescent="0.2">
      <c r="B1593" s="40"/>
    </row>
    <row r="1594" spans="2:2" x14ac:dyDescent="0.2">
      <c r="B1594" s="40"/>
    </row>
    <row r="1595" spans="2:2" x14ac:dyDescent="0.2">
      <c r="B1595" s="40"/>
    </row>
    <row r="1596" spans="2:2" x14ac:dyDescent="0.2">
      <c r="B1596" s="40"/>
    </row>
    <row r="1597" spans="2:2" x14ac:dyDescent="0.2">
      <c r="B1597" s="40"/>
    </row>
    <row r="1598" spans="2:2" x14ac:dyDescent="0.2">
      <c r="B1598" s="40"/>
    </row>
    <row r="1599" spans="2:2" x14ac:dyDescent="0.2">
      <c r="B1599" s="40"/>
    </row>
    <row r="1600" spans="2:2" x14ac:dyDescent="0.2">
      <c r="B1600" s="40"/>
    </row>
    <row r="1601" spans="2:2" x14ac:dyDescent="0.2">
      <c r="B1601" s="40"/>
    </row>
    <row r="1602" spans="2:2" x14ac:dyDescent="0.2">
      <c r="B1602" s="40"/>
    </row>
    <row r="1603" spans="2:2" x14ac:dyDescent="0.2">
      <c r="B1603" s="40"/>
    </row>
    <row r="1604" spans="2:2" x14ac:dyDescent="0.2">
      <c r="B1604" s="40"/>
    </row>
  </sheetData>
  <mergeCells count="2">
    <mergeCell ref="C2:D2"/>
    <mergeCell ref="B2:B3"/>
  </mergeCells>
  <phoneticPr fontId="2" type="noConversion"/>
  <pageMargins left="0.75" right="0.75" top="0.64" bottom="1" header="0.5" footer="0.5"/>
  <pageSetup paperSize="9" scale="89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D1672"/>
  <sheetViews>
    <sheetView workbookViewId="0"/>
  </sheetViews>
  <sheetFormatPr defaultRowHeight="10.5" x14ac:dyDescent="0.2"/>
  <cols>
    <col min="1" max="1" width="59.7109375" style="39" customWidth="1"/>
    <col min="2" max="3" width="15.7109375" style="218" customWidth="1"/>
    <col min="4" max="4" width="16.28515625" style="218" customWidth="1"/>
    <col min="5" max="16384" width="9.140625" style="218"/>
  </cols>
  <sheetData>
    <row r="1" spans="1:3" s="1687" customFormat="1" ht="33.75" customHeight="1" x14ac:dyDescent="0.2">
      <c r="A1" s="1689" t="s">
        <v>496</v>
      </c>
    </row>
    <row r="2" spans="1:3" ht="17.100000000000001" customHeight="1" thickBot="1" x14ac:dyDescent="0.25">
      <c r="A2" s="466"/>
      <c r="B2" s="1726" t="s">
        <v>357</v>
      </c>
      <c r="C2" s="1696"/>
    </row>
    <row r="3" spans="1:3" ht="17.100000000000001" customHeight="1" x14ac:dyDescent="0.2">
      <c r="A3" s="466"/>
      <c r="B3" s="479">
        <v>2015</v>
      </c>
      <c r="C3" s="480">
        <v>2014</v>
      </c>
    </row>
    <row r="4" spans="1:3" ht="17.100000000000001" customHeight="1" thickBot="1" x14ac:dyDescent="0.25">
      <c r="A4" s="396" t="s">
        <v>494</v>
      </c>
      <c r="B4" s="467"/>
      <c r="C4" s="467"/>
    </row>
    <row r="5" spans="1:3" ht="24.95" customHeight="1" x14ac:dyDescent="0.2">
      <c r="A5" s="468" t="s">
        <v>99</v>
      </c>
      <c r="B5" s="469">
        <v>2584546</v>
      </c>
      <c r="C5" s="470">
        <v>2833184</v>
      </c>
    </row>
    <row r="6" spans="1:3" ht="17.100000000000001" customHeight="1" x14ac:dyDescent="0.2">
      <c r="A6" s="471" t="s">
        <v>906</v>
      </c>
      <c r="B6" s="472">
        <v>750745</v>
      </c>
      <c r="C6" s="473">
        <v>836567</v>
      </c>
    </row>
    <row r="7" spans="1:3" ht="17.100000000000001" customHeight="1" x14ac:dyDescent="0.2">
      <c r="A7" s="471" t="s">
        <v>509</v>
      </c>
      <c r="B7" s="472">
        <v>49855</v>
      </c>
      <c r="C7" s="473">
        <v>73327</v>
      </c>
    </row>
    <row r="8" spans="1:3" ht="17.100000000000001" customHeight="1" x14ac:dyDescent="0.2">
      <c r="A8" s="471" t="s">
        <v>360</v>
      </c>
      <c r="B8" s="472">
        <v>51092</v>
      </c>
      <c r="C8" s="473">
        <v>47882</v>
      </c>
    </row>
    <row r="9" spans="1:3" ht="24.95" customHeight="1" x14ac:dyDescent="0.2">
      <c r="A9" s="471" t="s">
        <v>814</v>
      </c>
      <c r="B9" s="472">
        <v>157511</v>
      </c>
      <c r="C9" s="473">
        <v>138097</v>
      </c>
    </row>
    <row r="10" spans="1:3" ht="24.95" customHeight="1" x14ac:dyDescent="0.2">
      <c r="A10" s="1240" t="s">
        <v>974</v>
      </c>
      <c r="B10" s="472">
        <v>46618</v>
      </c>
      <c r="C10" s="473">
        <v>18429</v>
      </c>
    </row>
    <row r="11" spans="1:3" s="1237" customFormat="1" ht="24.95" customHeight="1" x14ac:dyDescent="0.2">
      <c r="A11" s="1241" t="s">
        <v>975</v>
      </c>
      <c r="B11" s="472">
        <v>14140</v>
      </c>
      <c r="C11" s="476">
        <v>1400</v>
      </c>
    </row>
    <row r="12" spans="1:3" ht="17.100000000000001" customHeight="1" thickBot="1" x14ac:dyDescent="0.25">
      <c r="A12" s="474" t="s">
        <v>510</v>
      </c>
      <c r="B12" s="472">
        <v>5998</v>
      </c>
      <c r="C12" s="476">
        <v>7368</v>
      </c>
    </row>
    <row r="13" spans="1:3" ht="17.100000000000001" customHeight="1" thickBot="1" x14ac:dyDescent="0.25">
      <c r="A13" s="81" t="s">
        <v>670</v>
      </c>
      <c r="B13" s="477">
        <f>SUM(B5:B12)</f>
        <v>3660505</v>
      </c>
      <c r="C13" s="478">
        <f>SUM(C5:C12)</f>
        <v>3956254</v>
      </c>
    </row>
    <row r="14" spans="1:3" x14ac:dyDescent="0.2">
      <c r="A14" s="457"/>
      <c r="B14" s="458"/>
      <c r="C14" s="458"/>
    </row>
    <row r="15" spans="1:3" x14ac:dyDescent="0.2">
      <c r="A15" s="459"/>
      <c r="B15" s="460"/>
      <c r="C15" s="460"/>
    </row>
    <row r="16" spans="1:3" ht="11.25" thickBot="1" x14ac:dyDescent="0.25">
      <c r="A16" s="127"/>
      <c r="B16" s="461"/>
      <c r="C16" s="461"/>
    </row>
    <row r="17" spans="1:3" ht="17.100000000000001" customHeight="1" thickBot="1" x14ac:dyDescent="0.25">
      <c r="A17" s="481" t="s">
        <v>495</v>
      </c>
      <c r="B17" s="482"/>
      <c r="C17" s="482"/>
    </row>
    <row r="18" spans="1:3" ht="17.100000000000001" customHeight="1" x14ac:dyDescent="0.2">
      <c r="A18" s="483" t="s">
        <v>815</v>
      </c>
      <c r="B18" s="484">
        <v>-95330</v>
      </c>
      <c r="C18" s="485">
        <v>-190634</v>
      </c>
    </row>
    <row r="19" spans="1:3" ht="17.100000000000001" customHeight="1" x14ac:dyDescent="0.2">
      <c r="A19" s="471" t="s">
        <v>816</v>
      </c>
      <c r="B19" s="472">
        <v>-696042</v>
      </c>
      <c r="C19" s="473">
        <v>-892120</v>
      </c>
    </row>
    <row r="20" spans="1:3" ht="17.100000000000001" customHeight="1" x14ac:dyDescent="0.2">
      <c r="A20" s="471" t="s">
        <v>511</v>
      </c>
      <c r="B20" s="472">
        <v>-264991</v>
      </c>
      <c r="C20" s="473">
        <v>-229293</v>
      </c>
    </row>
    <row r="21" spans="1:3" ht="17.100000000000001" customHeight="1" x14ac:dyDescent="0.2">
      <c r="A21" s="471" t="s">
        <v>972</v>
      </c>
      <c r="B21" s="472">
        <v>-78966</v>
      </c>
      <c r="C21" s="473">
        <v>-77254</v>
      </c>
    </row>
    <row r="22" spans="1:3" ht="24.95" hidden="1" customHeight="1" x14ac:dyDescent="0.2">
      <c r="A22" s="471" t="s">
        <v>825</v>
      </c>
      <c r="B22" s="472">
        <v>0</v>
      </c>
      <c r="C22" s="473">
        <v>0</v>
      </c>
    </row>
    <row r="23" spans="1:3" ht="24.95" hidden="1" customHeight="1" x14ac:dyDescent="0.2">
      <c r="A23" s="1240" t="s">
        <v>973</v>
      </c>
      <c r="B23" s="472">
        <v>0</v>
      </c>
      <c r="C23" s="473">
        <v>0</v>
      </c>
    </row>
    <row r="24" spans="1:3" s="957" customFormat="1" ht="17.100000000000001" hidden="1" customHeight="1" x14ac:dyDescent="0.2">
      <c r="A24" s="471" t="s">
        <v>909</v>
      </c>
      <c r="B24" s="1406">
        <v>0</v>
      </c>
      <c r="C24" s="473">
        <v>0</v>
      </c>
    </row>
    <row r="25" spans="1:3" ht="17.100000000000001" customHeight="1" thickBot="1" x14ac:dyDescent="0.25">
      <c r="A25" s="486" t="s">
        <v>510</v>
      </c>
      <c r="B25" s="1407">
        <v>-13803</v>
      </c>
      <c r="C25" s="487">
        <v>-76295</v>
      </c>
    </row>
    <row r="26" spans="1:3" ht="17.100000000000001" customHeight="1" thickBot="1" x14ac:dyDescent="0.25">
      <c r="A26" s="437" t="s">
        <v>671</v>
      </c>
      <c r="B26" s="488">
        <f>SUM(B18:B25)</f>
        <v>-1149132</v>
      </c>
      <c r="C26" s="489">
        <f>SUM(C18:C25)</f>
        <v>-1465596</v>
      </c>
    </row>
    <row r="27" spans="1:3" x14ac:dyDescent="0.2">
      <c r="A27" s="127"/>
      <c r="B27" s="458"/>
      <c r="C27" s="458"/>
    </row>
    <row r="28" spans="1:3" x14ac:dyDescent="0.2">
      <c r="A28" s="459"/>
      <c r="B28" s="460"/>
      <c r="C28" s="460"/>
    </row>
    <row r="29" spans="1:3" x14ac:dyDescent="0.2">
      <c r="A29" s="127"/>
      <c r="B29" s="461"/>
      <c r="C29" s="461"/>
    </row>
    <row r="30" spans="1:3" ht="15" customHeight="1" thickBot="1" x14ac:dyDescent="0.25">
      <c r="A30" s="466"/>
      <c r="B30" s="1696" t="s">
        <v>357</v>
      </c>
      <c r="C30" s="1697"/>
    </row>
    <row r="31" spans="1:3" ht="15" customHeight="1" x14ac:dyDescent="0.2">
      <c r="A31" s="466"/>
      <c r="B31" s="479">
        <v>2015</v>
      </c>
      <c r="C31" s="480">
        <v>2014</v>
      </c>
    </row>
    <row r="32" spans="1:3" ht="17.100000000000001" customHeight="1" thickBot="1" x14ac:dyDescent="0.25">
      <c r="A32" s="396" t="s">
        <v>494</v>
      </c>
      <c r="B32" s="467"/>
      <c r="C32" s="467"/>
    </row>
    <row r="33" spans="1:4" ht="17.100000000000001" customHeight="1" x14ac:dyDescent="0.2">
      <c r="A33" s="468" t="s">
        <v>512</v>
      </c>
      <c r="B33" s="469">
        <v>383567</v>
      </c>
      <c r="C33" s="470">
        <v>404700</v>
      </c>
      <c r="D33" s="30"/>
    </row>
    <row r="34" spans="1:4" ht="17.100000000000001" customHeight="1" x14ac:dyDescent="0.2">
      <c r="A34" s="471" t="s">
        <v>411</v>
      </c>
      <c r="B34" s="472">
        <f>SUM(B35:B37)</f>
        <v>3276938</v>
      </c>
      <c r="C34" s="1547">
        <f>SUM(C35:C37)</f>
        <v>3551554</v>
      </c>
      <c r="D34" s="30"/>
    </row>
    <row r="35" spans="1:4" ht="17.100000000000001" customHeight="1" x14ac:dyDescent="0.2">
      <c r="A35" s="471" t="s">
        <v>560</v>
      </c>
      <c r="B35" s="472">
        <v>1109637</v>
      </c>
      <c r="C35" s="473">
        <v>1154100</v>
      </c>
      <c r="D35" s="30"/>
    </row>
    <row r="36" spans="1:4" ht="17.100000000000001" customHeight="1" x14ac:dyDescent="0.2">
      <c r="A36" s="471" t="s">
        <v>561</v>
      </c>
      <c r="B36" s="472">
        <v>1445073</v>
      </c>
      <c r="C36" s="473">
        <v>1607090</v>
      </c>
      <c r="D36" s="30"/>
    </row>
    <row r="37" spans="1:4" ht="17.100000000000001" customHeight="1" thickBot="1" x14ac:dyDescent="0.25">
      <c r="A37" s="471" t="s">
        <v>562</v>
      </c>
      <c r="B37" s="472">
        <v>722228</v>
      </c>
      <c r="C37" s="473">
        <v>790364</v>
      </c>
      <c r="D37" s="30"/>
    </row>
    <row r="38" spans="1:4" ht="17.100000000000001" customHeight="1" thickBot="1" x14ac:dyDescent="0.25">
      <c r="A38" s="81" t="s">
        <v>670</v>
      </c>
      <c r="B38" s="477">
        <f>B33+B34</f>
        <v>3660505</v>
      </c>
      <c r="C38" s="478">
        <f>C33+C34</f>
        <v>3956254</v>
      </c>
    </row>
    <row r="39" spans="1:4" x14ac:dyDescent="0.2">
      <c r="A39" s="127"/>
      <c r="B39" s="458"/>
      <c r="C39" s="458"/>
    </row>
    <row r="40" spans="1:4" x14ac:dyDescent="0.2">
      <c r="A40" s="459"/>
      <c r="B40" s="460"/>
      <c r="C40" s="460"/>
    </row>
    <row r="41" spans="1:4" ht="11.25" thickBot="1" x14ac:dyDescent="0.25">
      <c r="A41" s="127"/>
      <c r="B41" s="462"/>
      <c r="C41" s="462"/>
    </row>
    <row r="42" spans="1:4" ht="17.100000000000001" customHeight="1" thickBot="1" x14ac:dyDescent="0.25">
      <c r="A42" s="481" t="s">
        <v>495</v>
      </c>
      <c r="B42" s="482"/>
      <c r="C42" s="482"/>
    </row>
    <row r="43" spans="1:4" ht="17.100000000000001" customHeight="1" x14ac:dyDescent="0.2">
      <c r="A43" s="483" t="s">
        <v>512</v>
      </c>
      <c r="B43" s="484">
        <v>-179456</v>
      </c>
      <c r="C43" s="485">
        <v>-251492</v>
      </c>
    </row>
    <row r="44" spans="1:4" ht="17.100000000000001" customHeight="1" x14ac:dyDescent="0.2">
      <c r="A44" s="471" t="s">
        <v>411</v>
      </c>
      <c r="B44" s="472">
        <f>SUM(B45:B47)</f>
        <v>-694138</v>
      </c>
      <c r="C44" s="1547">
        <f>SUM(C45:C47)</f>
        <v>-967818</v>
      </c>
    </row>
    <row r="45" spans="1:4" ht="17.100000000000001" customHeight="1" x14ac:dyDescent="0.2">
      <c r="A45" s="471" t="s">
        <v>560</v>
      </c>
      <c r="B45" s="472">
        <v>-284296</v>
      </c>
      <c r="C45" s="473">
        <v>-410506</v>
      </c>
    </row>
    <row r="46" spans="1:4" ht="17.100000000000001" customHeight="1" x14ac:dyDescent="0.2">
      <c r="A46" s="471" t="s">
        <v>561</v>
      </c>
      <c r="B46" s="472">
        <v>-372457</v>
      </c>
      <c r="C46" s="473">
        <v>-463685</v>
      </c>
    </row>
    <row r="47" spans="1:4" ht="17.100000000000001" customHeight="1" x14ac:dyDescent="0.2">
      <c r="A47" s="471" t="s">
        <v>562</v>
      </c>
      <c r="B47" s="472">
        <v>-37385</v>
      </c>
      <c r="C47" s="473">
        <v>-93627</v>
      </c>
    </row>
    <row r="48" spans="1:4" ht="17.100000000000001" customHeight="1" thickBot="1" x14ac:dyDescent="0.25">
      <c r="A48" s="474" t="s">
        <v>388</v>
      </c>
      <c r="B48" s="475">
        <v>-275538</v>
      </c>
      <c r="C48" s="476">
        <v>-246286</v>
      </c>
    </row>
    <row r="49" spans="1:4" ht="17.100000000000001" customHeight="1" thickBot="1" x14ac:dyDescent="0.25">
      <c r="A49" s="490" t="s">
        <v>671</v>
      </c>
      <c r="B49" s="477">
        <f>B43+B44+B48</f>
        <v>-1149132</v>
      </c>
      <c r="C49" s="478">
        <f>C43+C44+C48</f>
        <v>-1465596</v>
      </c>
    </row>
    <row r="50" spans="1:4" x14ac:dyDescent="0.2">
      <c r="A50" s="491"/>
      <c r="B50" s="492"/>
      <c r="C50" s="492"/>
    </row>
    <row r="51" spans="1:4" x14ac:dyDescent="0.2">
      <c r="A51" s="459"/>
      <c r="B51" s="38"/>
      <c r="C51" s="463"/>
      <c r="D51" s="464"/>
    </row>
    <row r="52" spans="1:4" x14ac:dyDescent="0.2">
      <c r="A52" s="127"/>
      <c r="B52" s="461"/>
      <c r="C52" s="461"/>
    </row>
    <row r="53" spans="1:4" x14ac:dyDescent="0.2">
      <c r="A53" s="127"/>
      <c r="B53" s="461"/>
      <c r="C53" s="461"/>
    </row>
    <row r="54" spans="1:4" x14ac:dyDescent="0.2">
      <c r="A54" s="127"/>
      <c r="B54" s="461"/>
      <c r="C54" s="461"/>
    </row>
    <row r="55" spans="1:4" x14ac:dyDescent="0.2">
      <c r="A55" s="127"/>
      <c r="B55" s="461"/>
      <c r="C55" s="461"/>
    </row>
    <row r="56" spans="1:4" x14ac:dyDescent="0.2">
      <c r="A56" s="127"/>
      <c r="B56" s="461"/>
      <c r="C56" s="461"/>
    </row>
    <row r="57" spans="1:4" x14ac:dyDescent="0.2">
      <c r="A57" s="127"/>
      <c r="B57" s="461"/>
      <c r="C57" s="461"/>
    </row>
    <row r="58" spans="1:4" x14ac:dyDescent="0.2">
      <c r="A58" s="127"/>
      <c r="B58" s="461"/>
      <c r="C58" s="461"/>
    </row>
    <row r="59" spans="1:4" x14ac:dyDescent="0.2">
      <c r="A59" s="190"/>
      <c r="B59" s="465"/>
      <c r="C59" s="465"/>
    </row>
    <row r="60" spans="1:4" x14ac:dyDescent="0.2">
      <c r="A60" s="190"/>
      <c r="B60" s="465"/>
      <c r="C60" s="465"/>
    </row>
    <row r="63" spans="1:4" x14ac:dyDescent="0.2">
      <c r="A63" s="127"/>
      <c r="B63" s="461"/>
      <c r="C63" s="461"/>
    </row>
    <row r="64" spans="1:4" x14ac:dyDescent="0.2">
      <c r="A64" s="127"/>
      <c r="B64" s="461"/>
      <c r="C64" s="461"/>
    </row>
    <row r="65" spans="1:3" x14ac:dyDescent="0.2">
      <c r="A65" s="127"/>
      <c r="B65" s="461"/>
      <c r="C65" s="461"/>
    </row>
    <row r="66" spans="1:3" x14ac:dyDescent="0.2">
      <c r="A66" s="127"/>
      <c r="B66" s="461"/>
      <c r="C66" s="461"/>
    </row>
    <row r="67" spans="1:3" x14ac:dyDescent="0.2">
      <c r="A67" s="127"/>
      <c r="B67" s="461"/>
      <c r="C67" s="461"/>
    </row>
    <row r="68" spans="1:3" x14ac:dyDescent="0.2">
      <c r="A68" s="127"/>
      <c r="B68" s="461"/>
      <c r="C68" s="461"/>
    </row>
    <row r="69" spans="1:3" x14ac:dyDescent="0.2">
      <c r="A69" s="127"/>
      <c r="B69" s="461"/>
      <c r="C69" s="461"/>
    </row>
    <row r="70" spans="1:3" x14ac:dyDescent="0.2">
      <c r="A70" s="127"/>
      <c r="B70" s="461"/>
      <c r="C70" s="461"/>
    </row>
    <row r="71" spans="1:3" x14ac:dyDescent="0.2">
      <c r="A71" s="127"/>
      <c r="B71" s="461"/>
      <c r="C71" s="461"/>
    </row>
    <row r="72" spans="1:3" x14ac:dyDescent="0.2">
      <c r="A72" s="127"/>
      <c r="B72" s="461"/>
      <c r="C72" s="461"/>
    </row>
    <row r="73" spans="1:3" x14ac:dyDescent="0.2">
      <c r="A73" s="127"/>
      <c r="B73" s="461"/>
      <c r="C73" s="461"/>
    </row>
    <row r="74" spans="1:3" x14ac:dyDescent="0.2">
      <c r="A74" s="127"/>
      <c r="B74" s="461"/>
      <c r="C74" s="461"/>
    </row>
    <row r="75" spans="1:3" x14ac:dyDescent="0.2">
      <c r="A75" s="127"/>
      <c r="B75" s="461"/>
      <c r="C75" s="461"/>
    </row>
    <row r="76" spans="1:3" x14ac:dyDescent="0.2">
      <c r="A76" s="127"/>
      <c r="B76" s="461"/>
      <c r="C76" s="461"/>
    </row>
    <row r="77" spans="1:3" x14ac:dyDescent="0.2">
      <c r="A77" s="127"/>
      <c r="B77" s="461"/>
      <c r="C77" s="461"/>
    </row>
    <row r="78" spans="1:3" x14ac:dyDescent="0.2">
      <c r="A78" s="127"/>
      <c r="B78" s="461"/>
      <c r="C78" s="461"/>
    </row>
    <row r="79" spans="1:3" x14ac:dyDescent="0.2">
      <c r="A79" s="127"/>
      <c r="B79" s="461"/>
      <c r="C79" s="461"/>
    </row>
    <row r="80" spans="1:3" x14ac:dyDescent="0.2">
      <c r="A80" s="127"/>
      <c r="B80" s="461"/>
      <c r="C80" s="461"/>
    </row>
    <row r="81" spans="1:3" x14ac:dyDescent="0.2">
      <c r="A81" s="127"/>
      <c r="B81" s="461"/>
      <c r="C81" s="461"/>
    </row>
    <row r="82" spans="1:3" x14ac:dyDescent="0.2">
      <c r="A82" s="127"/>
      <c r="B82" s="461"/>
      <c r="C82" s="461"/>
    </row>
    <row r="85" spans="1:3" x14ac:dyDescent="0.2">
      <c r="B85" s="461"/>
    </row>
    <row r="86" spans="1:3" x14ac:dyDescent="0.2">
      <c r="B86" s="461"/>
    </row>
    <row r="87" spans="1:3" x14ac:dyDescent="0.2">
      <c r="B87" s="461"/>
    </row>
    <row r="88" spans="1:3" x14ac:dyDescent="0.2">
      <c r="B88" s="461"/>
    </row>
    <row r="89" spans="1:3" x14ac:dyDescent="0.2">
      <c r="B89" s="461"/>
    </row>
    <row r="90" spans="1:3" x14ac:dyDescent="0.2">
      <c r="B90" s="461"/>
    </row>
    <row r="91" spans="1:3" x14ac:dyDescent="0.2">
      <c r="B91" s="461"/>
    </row>
    <row r="92" spans="1:3" x14ac:dyDescent="0.2">
      <c r="B92" s="461"/>
    </row>
    <row r="93" spans="1:3" x14ac:dyDescent="0.2">
      <c r="B93" s="461"/>
    </row>
    <row r="94" spans="1:3" x14ac:dyDescent="0.2">
      <c r="B94" s="461"/>
    </row>
    <row r="95" spans="1:3" x14ac:dyDescent="0.2">
      <c r="B95" s="461"/>
    </row>
    <row r="96" spans="1:3" x14ac:dyDescent="0.2">
      <c r="B96" s="461"/>
    </row>
    <row r="97" spans="2:2" x14ac:dyDescent="0.2">
      <c r="B97" s="461"/>
    </row>
    <row r="98" spans="2:2" x14ac:dyDescent="0.2">
      <c r="B98" s="461"/>
    </row>
    <row r="99" spans="2:2" x14ac:dyDescent="0.2">
      <c r="B99" s="461"/>
    </row>
    <row r="100" spans="2:2" x14ac:dyDescent="0.2">
      <c r="B100" s="461"/>
    </row>
    <row r="101" spans="2:2" x14ac:dyDescent="0.2">
      <c r="B101" s="461"/>
    </row>
    <row r="102" spans="2:2" x14ac:dyDescent="0.2">
      <c r="B102" s="461"/>
    </row>
    <row r="103" spans="2:2" x14ac:dyDescent="0.2">
      <c r="B103" s="461"/>
    </row>
    <row r="104" spans="2:2" x14ac:dyDescent="0.2">
      <c r="B104" s="461"/>
    </row>
    <row r="105" spans="2:2" x14ac:dyDescent="0.2">
      <c r="B105" s="461"/>
    </row>
    <row r="106" spans="2:2" x14ac:dyDescent="0.2">
      <c r="B106" s="461"/>
    </row>
    <row r="107" spans="2:2" x14ac:dyDescent="0.2">
      <c r="B107" s="461"/>
    </row>
    <row r="108" spans="2:2" x14ac:dyDescent="0.2">
      <c r="B108" s="461"/>
    </row>
    <row r="109" spans="2:2" x14ac:dyDescent="0.2">
      <c r="B109" s="461"/>
    </row>
    <row r="110" spans="2:2" x14ac:dyDescent="0.2">
      <c r="B110" s="461"/>
    </row>
    <row r="111" spans="2:2" x14ac:dyDescent="0.2">
      <c r="B111" s="461"/>
    </row>
    <row r="112" spans="2:2" x14ac:dyDescent="0.2">
      <c r="B112" s="461"/>
    </row>
    <row r="113" spans="2:2" x14ac:dyDescent="0.2">
      <c r="B113" s="461"/>
    </row>
    <row r="114" spans="2:2" x14ac:dyDescent="0.2">
      <c r="B114" s="461"/>
    </row>
    <row r="115" spans="2:2" x14ac:dyDescent="0.2">
      <c r="B115" s="461"/>
    </row>
    <row r="116" spans="2:2" x14ac:dyDescent="0.2">
      <c r="B116" s="461"/>
    </row>
    <row r="117" spans="2:2" x14ac:dyDescent="0.2">
      <c r="B117" s="461"/>
    </row>
    <row r="118" spans="2:2" x14ac:dyDescent="0.2">
      <c r="B118" s="461"/>
    </row>
    <row r="119" spans="2:2" x14ac:dyDescent="0.2">
      <c r="B119" s="461"/>
    </row>
    <row r="120" spans="2:2" x14ac:dyDescent="0.2">
      <c r="B120" s="461"/>
    </row>
    <row r="121" spans="2:2" x14ac:dyDescent="0.2">
      <c r="B121" s="461"/>
    </row>
    <row r="122" spans="2:2" x14ac:dyDescent="0.2">
      <c r="B122" s="461"/>
    </row>
    <row r="123" spans="2:2" x14ac:dyDescent="0.2">
      <c r="B123" s="461"/>
    </row>
    <row r="124" spans="2:2" x14ac:dyDescent="0.2">
      <c r="B124" s="461"/>
    </row>
    <row r="125" spans="2:2" x14ac:dyDescent="0.2">
      <c r="B125" s="461"/>
    </row>
    <row r="126" spans="2:2" x14ac:dyDescent="0.2">
      <c r="B126" s="461"/>
    </row>
    <row r="127" spans="2:2" x14ac:dyDescent="0.2">
      <c r="B127" s="461"/>
    </row>
    <row r="128" spans="2:2" x14ac:dyDescent="0.2">
      <c r="B128" s="461"/>
    </row>
    <row r="129" spans="2:2" x14ac:dyDescent="0.2">
      <c r="B129" s="461"/>
    </row>
    <row r="130" spans="2:2" x14ac:dyDescent="0.2">
      <c r="B130" s="461"/>
    </row>
    <row r="131" spans="2:2" x14ac:dyDescent="0.2">
      <c r="B131" s="461"/>
    </row>
    <row r="132" spans="2:2" x14ac:dyDescent="0.2">
      <c r="B132" s="461"/>
    </row>
    <row r="133" spans="2:2" x14ac:dyDescent="0.2">
      <c r="B133" s="461"/>
    </row>
    <row r="134" spans="2:2" x14ac:dyDescent="0.2">
      <c r="B134" s="461"/>
    </row>
    <row r="135" spans="2:2" x14ac:dyDescent="0.2">
      <c r="B135" s="461"/>
    </row>
    <row r="136" spans="2:2" x14ac:dyDescent="0.2">
      <c r="B136" s="461"/>
    </row>
    <row r="137" spans="2:2" x14ac:dyDescent="0.2">
      <c r="B137" s="461"/>
    </row>
    <row r="138" spans="2:2" x14ac:dyDescent="0.2">
      <c r="B138" s="461"/>
    </row>
    <row r="139" spans="2:2" x14ac:dyDescent="0.2">
      <c r="B139" s="461"/>
    </row>
    <row r="140" spans="2:2" x14ac:dyDescent="0.2">
      <c r="B140" s="461"/>
    </row>
    <row r="141" spans="2:2" x14ac:dyDescent="0.2">
      <c r="B141" s="461"/>
    </row>
    <row r="142" spans="2:2" x14ac:dyDescent="0.2">
      <c r="B142" s="461"/>
    </row>
    <row r="143" spans="2:2" x14ac:dyDescent="0.2">
      <c r="B143" s="461"/>
    </row>
    <row r="144" spans="2:2" x14ac:dyDescent="0.2">
      <c r="B144" s="461"/>
    </row>
    <row r="145" spans="2:2" x14ac:dyDescent="0.2">
      <c r="B145" s="461"/>
    </row>
    <row r="146" spans="2:2" x14ac:dyDescent="0.2">
      <c r="B146" s="461"/>
    </row>
    <row r="147" spans="2:2" x14ac:dyDescent="0.2">
      <c r="B147" s="461"/>
    </row>
    <row r="148" spans="2:2" x14ac:dyDescent="0.2">
      <c r="B148" s="461"/>
    </row>
    <row r="149" spans="2:2" x14ac:dyDescent="0.2">
      <c r="B149" s="461"/>
    </row>
    <row r="150" spans="2:2" x14ac:dyDescent="0.2">
      <c r="B150" s="461"/>
    </row>
    <row r="151" spans="2:2" x14ac:dyDescent="0.2">
      <c r="B151" s="461"/>
    </row>
    <row r="152" spans="2:2" x14ac:dyDescent="0.2">
      <c r="B152" s="461"/>
    </row>
    <row r="153" spans="2:2" x14ac:dyDescent="0.2">
      <c r="B153" s="461"/>
    </row>
    <row r="154" spans="2:2" x14ac:dyDescent="0.2">
      <c r="B154" s="461"/>
    </row>
    <row r="155" spans="2:2" x14ac:dyDescent="0.2">
      <c r="B155" s="461"/>
    </row>
    <row r="156" spans="2:2" x14ac:dyDescent="0.2">
      <c r="B156" s="461"/>
    </row>
    <row r="157" spans="2:2" x14ac:dyDescent="0.2">
      <c r="B157" s="461"/>
    </row>
    <row r="158" spans="2:2" x14ac:dyDescent="0.2">
      <c r="B158" s="461"/>
    </row>
    <row r="159" spans="2:2" x14ac:dyDescent="0.2">
      <c r="B159" s="461"/>
    </row>
    <row r="160" spans="2:2" x14ac:dyDescent="0.2">
      <c r="B160" s="461"/>
    </row>
    <row r="161" spans="2:2" x14ac:dyDescent="0.2">
      <c r="B161" s="461"/>
    </row>
    <row r="162" spans="2:2" x14ac:dyDescent="0.2">
      <c r="B162" s="461"/>
    </row>
    <row r="163" spans="2:2" x14ac:dyDescent="0.2">
      <c r="B163" s="461"/>
    </row>
    <row r="164" spans="2:2" x14ac:dyDescent="0.2">
      <c r="B164" s="461"/>
    </row>
    <row r="165" spans="2:2" x14ac:dyDescent="0.2">
      <c r="B165" s="461"/>
    </row>
    <row r="166" spans="2:2" x14ac:dyDescent="0.2">
      <c r="B166" s="461"/>
    </row>
    <row r="167" spans="2:2" x14ac:dyDescent="0.2">
      <c r="B167" s="461"/>
    </row>
    <row r="168" spans="2:2" x14ac:dyDescent="0.2">
      <c r="B168" s="461"/>
    </row>
    <row r="169" spans="2:2" x14ac:dyDescent="0.2">
      <c r="B169" s="461"/>
    </row>
    <row r="170" spans="2:2" x14ac:dyDescent="0.2">
      <c r="B170" s="461"/>
    </row>
    <row r="171" spans="2:2" x14ac:dyDescent="0.2">
      <c r="B171" s="461"/>
    </row>
    <row r="172" spans="2:2" x14ac:dyDescent="0.2">
      <c r="B172" s="461"/>
    </row>
    <row r="173" spans="2:2" x14ac:dyDescent="0.2">
      <c r="B173" s="461"/>
    </row>
    <row r="174" spans="2:2" x14ac:dyDescent="0.2">
      <c r="B174" s="461"/>
    </row>
    <row r="175" spans="2:2" x14ac:dyDescent="0.2">
      <c r="B175" s="461"/>
    </row>
    <row r="176" spans="2:2" x14ac:dyDescent="0.2">
      <c r="B176" s="461"/>
    </row>
    <row r="177" spans="2:2" x14ac:dyDescent="0.2">
      <c r="B177" s="461"/>
    </row>
    <row r="178" spans="2:2" x14ac:dyDescent="0.2">
      <c r="B178" s="461"/>
    </row>
    <row r="179" spans="2:2" x14ac:dyDescent="0.2">
      <c r="B179" s="461"/>
    </row>
    <row r="180" spans="2:2" x14ac:dyDescent="0.2">
      <c r="B180" s="461"/>
    </row>
    <row r="181" spans="2:2" x14ac:dyDescent="0.2">
      <c r="B181" s="461"/>
    </row>
    <row r="182" spans="2:2" x14ac:dyDescent="0.2">
      <c r="B182" s="461"/>
    </row>
    <row r="183" spans="2:2" x14ac:dyDescent="0.2">
      <c r="B183" s="461"/>
    </row>
    <row r="184" spans="2:2" x14ac:dyDescent="0.2">
      <c r="B184" s="461"/>
    </row>
    <row r="185" spans="2:2" x14ac:dyDescent="0.2">
      <c r="B185" s="461"/>
    </row>
    <row r="186" spans="2:2" x14ac:dyDescent="0.2">
      <c r="B186" s="461"/>
    </row>
    <row r="187" spans="2:2" x14ac:dyDescent="0.2">
      <c r="B187" s="461"/>
    </row>
    <row r="188" spans="2:2" x14ac:dyDescent="0.2">
      <c r="B188" s="461"/>
    </row>
    <row r="189" spans="2:2" x14ac:dyDescent="0.2">
      <c r="B189" s="461"/>
    </row>
    <row r="190" spans="2:2" x14ac:dyDescent="0.2">
      <c r="B190" s="461"/>
    </row>
    <row r="191" spans="2:2" x14ac:dyDescent="0.2">
      <c r="B191" s="461"/>
    </row>
    <row r="192" spans="2:2" x14ac:dyDescent="0.2">
      <c r="B192" s="461"/>
    </row>
    <row r="193" spans="2:2" x14ac:dyDescent="0.2">
      <c r="B193" s="461"/>
    </row>
    <row r="194" spans="2:2" x14ac:dyDescent="0.2">
      <c r="B194" s="461"/>
    </row>
    <row r="195" spans="2:2" x14ac:dyDescent="0.2">
      <c r="B195" s="461"/>
    </row>
    <row r="196" spans="2:2" x14ac:dyDescent="0.2">
      <c r="B196" s="461"/>
    </row>
    <row r="197" spans="2:2" x14ac:dyDescent="0.2">
      <c r="B197" s="461"/>
    </row>
    <row r="198" spans="2:2" x14ac:dyDescent="0.2">
      <c r="B198" s="461"/>
    </row>
    <row r="199" spans="2:2" x14ac:dyDescent="0.2">
      <c r="B199" s="461"/>
    </row>
    <row r="200" spans="2:2" x14ac:dyDescent="0.2">
      <c r="B200" s="461"/>
    </row>
    <row r="201" spans="2:2" x14ac:dyDescent="0.2">
      <c r="B201" s="461"/>
    </row>
    <row r="202" spans="2:2" x14ac:dyDescent="0.2">
      <c r="B202" s="461"/>
    </row>
    <row r="203" spans="2:2" x14ac:dyDescent="0.2">
      <c r="B203" s="461"/>
    </row>
    <row r="204" spans="2:2" x14ac:dyDescent="0.2">
      <c r="B204" s="461"/>
    </row>
    <row r="205" spans="2:2" x14ac:dyDescent="0.2">
      <c r="B205" s="461"/>
    </row>
    <row r="206" spans="2:2" x14ac:dyDescent="0.2">
      <c r="B206" s="461"/>
    </row>
    <row r="207" spans="2:2" x14ac:dyDescent="0.2">
      <c r="B207" s="461"/>
    </row>
    <row r="208" spans="2:2" x14ac:dyDescent="0.2">
      <c r="B208" s="461"/>
    </row>
    <row r="209" spans="2:2" x14ac:dyDescent="0.2">
      <c r="B209" s="461"/>
    </row>
    <row r="210" spans="2:2" x14ac:dyDescent="0.2">
      <c r="B210" s="461"/>
    </row>
    <row r="211" spans="2:2" x14ac:dyDescent="0.2">
      <c r="B211" s="461"/>
    </row>
    <row r="212" spans="2:2" x14ac:dyDescent="0.2">
      <c r="B212" s="461"/>
    </row>
    <row r="213" spans="2:2" x14ac:dyDescent="0.2">
      <c r="B213" s="461"/>
    </row>
    <row r="214" spans="2:2" x14ac:dyDescent="0.2">
      <c r="B214" s="461"/>
    </row>
    <row r="215" spans="2:2" x14ac:dyDescent="0.2">
      <c r="B215" s="461"/>
    </row>
    <row r="216" spans="2:2" x14ac:dyDescent="0.2">
      <c r="B216" s="461"/>
    </row>
    <row r="217" spans="2:2" x14ac:dyDescent="0.2">
      <c r="B217" s="461"/>
    </row>
    <row r="218" spans="2:2" x14ac:dyDescent="0.2">
      <c r="B218" s="461"/>
    </row>
    <row r="219" spans="2:2" x14ac:dyDescent="0.2">
      <c r="B219" s="461"/>
    </row>
    <row r="220" spans="2:2" x14ac:dyDescent="0.2">
      <c r="B220" s="461"/>
    </row>
    <row r="221" spans="2:2" x14ac:dyDescent="0.2">
      <c r="B221" s="461"/>
    </row>
    <row r="222" spans="2:2" x14ac:dyDescent="0.2">
      <c r="B222" s="461"/>
    </row>
    <row r="223" spans="2:2" x14ac:dyDescent="0.2">
      <c r="B223" s="461"/>
    </row>
    <row r="224" spans="2:2" x14ac:dyDescent="0.2">
      <c r="B224" s="461"/>
    </row>
    <row r="225" spans="2:2" x14ac:dyDescent="0.2">
      <c r="B225" s="461"/>
    </row>
    <row r="226" spans="2:2" x14ac:dyDescent="0.2">
      <c r="B226" s="461"/>
    </row>
    <row r="227" spans="2:2" x14ac:dyDescent="0.2">
      <c r="B227" s="461"/>
    </row>
    <row r="228" spans="2:2" x14ac:dyDescent="0.2">
      <c r="B228" s="461"/>
    </row>
    <row r="229" spans="2:2" x14ac:dyDescent="0.2">
      <c r="B229" s="461"/>
    </row>
    <row r="230" spans="2:2" x14ac:dyDescent="0.2">
      <c r="B230" s="461"/>
    </row>
    <row r="231" spans="2:2" x14ac:dyDescent="0.2">
      <c r="B231" s="461"/>
    </row>
    <row r="232" spans="2:2" x14ac:dyDescent="0.2">
      <c r="B232" s="461"/>
    </row>
    <row r="233" spans="2:2" x14ac:dyDescent="0.2">
      <c r="B233" s="461"/>
    </row>
    <row r="234" spans="2:2" x14ac:dyDescent="0.2">
      <c r="B234" s="461"/>
    </row>
    <row r="235" spans="2:2" x14ac:dyDescent="0.2">
      <c r="B235" s="461"/>
    </row>
    <row r="236" spans="2:2" x14ac:dyDescent="0.2">
      <c r="B236" s="461"/>
    </row>
    <row r="237" spans="2:2" x14ac:dyDescent="0.2">
      <c r="B237" s="461"/>
    </row>
    <row r="238" spans="2:2" x14ac:dyDescent="0.2">
      <c r="B238" s="461"/>
    </row>
    <row r="239" spans="2:2" x14ac:dyDescent="0.2">
      <c r="B239" s="461"/>
    </row>
    <row r="240" spans="2:2" x14ac:dyDescent="0.2">
      <c r="B240" s="461"/>
    </row>
    <row r="241" spans="2:2" x14ac:dyDescent="0.2">
      <c r="B241" s="461"/>
    </row>
    <row r="242" spans="2:2" x14ac:dyDescent="0.2">
      <c r="B242" s="461"/>
    </row>
    <row r="243" spans="2:2" x14ac:dyDescent="0.2">
      <c r="B243" s="461"/>
    </row>
    <row r="244" spans="2:2" x14ac:dyDescent="0.2">
      <c r="B244" s="461"/>
    </row>
    <row r="245" spans="2:2" x14ac:dyDescent="0.2">
      <c r="B245" s="461"/>
    </row>
    <row r="246" spans="2:2" x14ac:dyDescent="0.2">
      <c r="B246" s="461"/>
    </row>
    <row r="247" spans="2:2" x14ac:dyDescent="0.2">
      <c r="B247" s="461"/>
    </row>
    <row r="248" spans="2:2" x14ac:dyDescent="0.2">
      <c r="B248" s="461"/>
    </row>
    <row r="249" spans="2:2" x14ac:dyDescent="0.2">
      <c r="B249" s="461"/>
    </row>
    <row r="250" spans="2:2" x14ac:dyDescent="0.2">
      <c r="B250" s="461"/>
    </row>
    <row r="251" spans="2:2" x14ac:dyDescent="0.2">
      <c r="B251" s="461"/>
    </row>
    <row r="252" spans="2:2" x14ac:dyDescent="0.2">
      <c r="B252" s="461"/>
    </row>
    <row r="253" spans="2:2" x14ac:dyDescent="0.2">
      <c r="B253" s="461"/>
    </row>
    <row r="254" spans="2:2" x14ac:dyDescent="0.2">
      <c r="B254" s="461"/>
    </row>
    <row r="255" spans="2:2" x14ac:dyDescent="0.2">
      <c r="B255" s="461"/>
    </row>
    <row r="256" spans="2:2" x14ac:dyDescent="0.2">
      <c r="B256" s="461"/>
    </row>
    <row r="257" spans="2:2" x14ac:dyDescent="0.2">
      <c r="B257" s="461"/>
    </row>
    <row r="258" spans="2:2" x14ac:dyDescent="0.2">
      <c r="B258" s="461"/>
    </row>
    <row r="259" spans="2:2" x14ac:dyDescent="0.2">
      <c r="B259" s="461"/>
    </row>
    <row r="260" spans="2:2" x14ac:dyDescent="0.2">
      <c r="B260" s="461"/>
    </row>
    <row r="261" spans="2:2" x14ac:dyDescent="0.2">
      <c r="B261" s="461"/>
    </row>
    <row r="262" spans="2:2" x14ac:dyDescent="0.2">
      <c r="B262" s="461"/>
    </row>
    <row r="263" spans="2:2" x14ac:dyDescent="0.2">
      <c r="B263" s="461"/>
    </row>
    <row r="264" spans="2:2" x14ac:dyDescent="0.2">
      <c r="B264" s="461"/>
    </row>
    <row r="265" spans="2:2" x14ac:dyDescent="0.2">
      <c r="B265" s="461"/>
    </row>
    <row r="266" spans="2:2" x14ac:dyDescent="0.2">
      <c r="B266" s="461"/>
    </row>
    <row r="267" spans="2:2" x14ac:dyDescent="0.2">
      <c r="B267" s="461"/>
    </row>
    <row r="268" spans="2:2" x14ac:dyDescent="0.2">
      <c r="B268" s="461"/>
    </row>
    <row r="269" spans="2:2" x14ac:dyDescent="0.2">
      <c r="B269" s="461"/>
    </row>
    <row r="270" spans="2:2" x14ac:dyDescent="0.2">
      <c r="B270" s="461"/>
    </row>
    <row r="271" spans="2:2" x14ac:dyDescent="0.2">
      <c r="B271" s="461"/>
    </row>
    <row r="272" spans="2:2" x14ac:dyDescent="0.2">
      <c r="B272" s="461"/>
    </row>
    <row r="273" spans="2:2" x14ac:dyDescent="0.2">
      <c r="B273" s="461"/>
    </row>
    <row r="274" spans="2:2" x14ac:dyDescent="0.2">
      <c r="B274" s="461"/>
    </row>
    <row r="275" spans="2:2" x14ac:dyDescent="0.2">
      <c r="B275" s="461"/>
    </row>
    <row r="276" spans="2:2" x14ac:dyDescent="0.2">
      <c r="B276" s="461"/>
    </row>
    <row r="277" spans="2:2" x14ac:dyDescent="0.2">
      <c r="B277" s="461"/>
    </row>
    <row r="278" spans="2:2" x14ac:dyDescent="0.2">
      <c r="B278" s="461"/>
    </row>
    <row r="279" spans="2:2" x14ac:dyDescent="0.2">
      <c r="B279" s="461"/>
    </row>
    <row r="280" spans="2:2" x14ac:dyDescent="0.2">
      <c r="B280" s="461"/>
    </row>
    <row r="281" spans="2:2" x14ac:dyDescent="0.2">
      <c r="B281" s="461"/>
    </row>
    <row r="282" spans="2:2" x14ac:dyDescent="0.2">
      <c r="B282" s="461"/>
    </row>
    <row r="283" spans="2:2" x14ac:dyDescent="0.2">
      <c r="B283" s="461"/>
    </row>
    <row r="284" spans="2:2" x14ac:dyDescent="0.2">
      <c r="B284" s="461"/>
    </row>
    <row r="285" spans="2:2" x14ac:dyDescent="0.2">
      <c r="B285" s="461"/>
    </row>
    <row r="286" spans="2:2" x14ac:dyDescent="0.2">
      <c r="B286" s="461"/>
    </row>
    <row r="287" spans="2:2" x14ac:dyDescent="0.2">
      <c r="B287" s="461"/>
    </row>
    <row r="288" spans="2:2" x14ac:dyDescent="0.2">
      <c r="B288" s="461"/>
    </row>
    <row r="289" spans="2:2" x14ac:dyDescent="0.2">
      <c r="B289" s="461"/>
    </row>
    <row r="290" spans="2:2" x14ac:dyDescent="0.2">
      <c r="B290" s="461"/>
    </row>
    <row r="291" spans="2:2" x14ac:dyDescent="0.2">
      <c r="B291" s="461"/>
    </row>
    <row r="292" spans="2:2" x14ac:dyDescent="0.2">
      <c r="B292" s="461"/>
    </row>
    <row r="293" spans="2:2" x14ac:dyDescent="0.2">
      <c r="B293" s="461"/>
    </row>
    <row r="294" spans="2:2" x14ac:dyDescent="0.2">
      <c r="B294" s="461"/>
    </row>
    <row r="295" spans="2:2" x14ac:dyDescent="0.2">
      <c r="B295" s="461"/>
    </row>
    <row r="296" spans="2:2" x14ac:dyDescent="0.2">
      <c r="B296" s="461"/>
    </row>
    <row r="297" spans="2:2" x14ac:dyDescent="0.2">
      <c r="B297" s="461"/>
    </row>
    <row r="298" spans="2:2" x14ac:dyDescent="0.2">
      <c r="B298" s="461"/>
    </row>
    <row r="299" spans="2:2" x14ac:dyDescent="0.2">
      <c r="B299" s="461"/>
    </row>
    <row r="300" spans="2:2" x14ac:dyDescent="0.2">
      <c r="B300" s="461"/>
    </row>
    <row r="301" spans="2:2" x14ac:dyDescent="0.2">
      <c r="B301" s="461"/>
    </row>
    <row r="302" spans="2:2" x14ac:dyDescent="0.2">
      <c r="B302" s="461"/>
    </row>
    <row r="303" spans="2:2" x14ac:dyDescent="0.2">
      <c r="B303" s="461"/>
    </row>
    <row r="304" spans="2:2" x14ac:dyDescent="0.2">
      <c r="B304" s="461"/>
    </row>
    <row r="305" spans="2:2" x14ac:dyDescent="0.2">
      <c r="B305" s="461"/>
    </row>
    <row r="306" spans="2:2" x14ac:dyDescent="0.2">
      <c r="B306" s="461"/>
    </row>
    <row r="307" spans="2:2" x14ac:dyDescent="0.2">
      <c r="B307" s="461"/>
    </row>
    <row r="308" spans="2:2" x14ac:dyDescent="0.2">
      <c r="B308" s="461"/>
    </row>
    <row r="309" spans="2:2" x14ac:dyDescent="0.2">
      <c r="B309" s="461"/>
    </row>
    <row r="310" spans="2:2" x14ac:dyDescent="0.2">
      <c r="B310" s="461"/>
    </row>
    <row r="311" spans="2:2" x14ac:dyDescent="0.2">
      <c r="B311" s="461"/>
    </row>
    <row r="312" spans="2:2" x14ac:dyDescent="0.2">
      <c r="B312" s="461"/>
    </row>
    <row r="313" spans="2:2" x14ac:dyDescent="0.2">
      <c r="B313" s="461"/>
    </row>
    <row r="314" spans="2:2" x14ac:dyDescent="0.2">
      <c r="B314" s="461"/>
    </row>
    <row r="315" spans="2:2" x14ac:dyDescent="0.2">
      <c r="B315" s="461"/>
    </row>
    <row r="316" spans="2:2" x14ac:dyDescent="0.2">
      <c r="B316" s="461"/>
    </row>
    <row r="317" spans="2:2" x14ac:dyDescent="0.2">
      <c r="B317" s="461"/>
    </row>
    <row r="318" spans="2:2" x14ac:dyDescent="0.2">
      <c r="B318" s="461"/>
    </row>
    <row r="319" spans="2:2" x14ac:dyDescent="0.2">
      <c r="B319" s="461"/>
    </row>
    <row r="320" spans="2:2" x14ac:dyDescent="0.2">
      <c r="B320" s="461"/>
    </row>
    <row r="321" spans="2:2" x14ac:dyDescent="0.2">
      <c r="B321" s="461"/>
    </row>
    <row r="322" spans="2:2" x14ac:dyDescent="0.2">
      <c r="B322" s="461"/>
    </row>
    <row r="323" spans="2:2" x14ac:dyDescent="0.2">
      <c r="B323" s="461"/>
    </row>
    <row r="324" spans="2:2" x14ac:dyDescent="0.2">
      <c r="B324" s="461"/>
    </row>
    <row r="325" spans="2:2" x14ac:dyDescent="0.2">
      <c r="B325" s="461"/>
    </row>
    <row r="326" spans="2:2" x14ac:dyDescent="0.2">
      <c r="B326" s="461"/>
    </row>
    <row r="327" spans="2:2" x14ac:dyDescent="0.2">
      <c r="B327" s="461"/>
    </row>
    <row r="328" spans="2:2" x14ac:dyDescent="0.2">
      <c r="B328" s="393"/>
    </row>
    <row r="329" spans="2:2" x14ac:dyDescent="0.2">
      <c r="B329" s="393"/>
    </row>
    <row r="330" spans="2:2" x14ac:dyDescent="0.2">
      <c r="B330" s="393"/>
    </row>
    <row r="331" spans="2:2" x14ac:dyDescent="0.2">
      <c r="B331" s="393"/>
    </row>
    <row r="332" spans="2:2" x14ac:dyDescent="0.2">
      <c r="B332" s="393"/>
    </row>
    <row r="333" spans="2:2" x14ac:dyDescent="0.2">
      <c r="B333" s="393"/>
    </row>
    <row r="334" spans="2:2" x14ac:dyDescent="0.2">
      <c r="B334" s="393"/>
    </row>
    <row r="335" spans="2:2" x14ac:dyDescent="0.2">
      <c r="B335" s="393"/>
    </row>
    <row r="336" spans="2:2" x14ac:dyDescent="0.2">
      <c r="B336" s="393"/>
    </row>
    <row r="337" spans="2:2" x14ac:dyDescent="0.2">
      <c r="B337" s="393"/>
    </row>
    <row r="338" spans="2:2" x14ac:dyDescent="0.2">
      <c r="B338" s="393"/>
    </row>
    <row r="339" spans="2:2" x14ac:dyDescent="0.2">
      <c r="B339" s="393"/>
    </row>
    <row r="340" spans="2:2" x14ac:dyDescent="0.2">
      <c r="B340" s="393"/>
    </row>
    <row r="341" spans="2:2" x14ac:dyDescent="0.2">
      <c r="B341" s="393"/>
    </row>
    <row r="342" spans="2:2" x14ac:dyDescent="0.2">
      <c r="B342" s="393"/>
    </row>
    <row r="343" spans="2:2" x14ac:dyDescent="0.2">
      <c r="B343" s="393"/>
    </row>
    <row r="344" spans="2:2" x14ac:dyDescent="0.2">
      <c r="B344" s="393"/>
    </row>
    <row r="345" spans="2:2" x14ac:dyDescent="0.2">
      <c r="B345" s="393"/>
    </row>
    <row r="346" spans="2:2" x14ac:dyDescent="0.2">
      <c r="B346" s="393"/>
    </row>
    <row r="347" spans="2:2" x14ac:dyDescent="0.2">
      <c r="B347" s="393"/>
    </row>
    <row r="348" spans="2:2" x14ac:dyDescent="0.2">
      <c r="B348" s="393"/>
    </row>
    <row r="349" spans="2:2" x14ac:dyDescent="0.2">
      <c r="B349" s="393"/>
    </row>
    <row r="350" spans="2:2" x14ac:dyDescent="0.2">
      <c r="B350" s="393"/>
    </row>
    <row r="351" spans="2:2" x14ac:dyDescent="0.2">
      <c r="B351" s="393"/>
    </row>
    <row r="352" spans="2:2" x14ac:dyDescent="0.2">
      <c r="B352" s="393"/>
    </row>
    <row r="353" spans="2:2" x14ac:dyDescent="0.2">
      <c r="B353" s="393"/>
    </row>
    <row r="354" spans="2:2" x14ac:dyDescent="0.2">
      <c r="B354" s="393"/>
    </row>
    <row r="355" spans="2:2" x14ac:dyDescent="0.2">
      <c r="B355" s="393"/>
    </row>
    <row r="356" spans="2:2" x14ac:dyDescent="0.2">
      <c r="B356" s="393"/>
    </row>
    <row r="357" spans="2:2" x14ac:dyDescent="0.2">
      <c r="B357" s="393"/>
    </row>
    <row r="358" spans="2:2" x14ac:dyDescent="0.2">
      <c r="B358" s="393"/>
    </row>
    <row r="359" spans="2:2" x14ac:dyDescent="0.2">
      <c r="B359" s="393"/>
    </row>
    <row r="360" spans="2:2" x14ac:dyDescent="0.2">
      <c r="B360" s="393"/>
    </row>
    <row r="361" spans="2:2" x14ac:dyDescent="0.2">
      <c r="B361" s="393"/>
    </row>
    <row r="362" spans="2:2" x14ac:dyDescent="0.2">
      <c r="B362" s="393"/>
    </row>
    <row r="363" spans="2:2" x14ac:dyDescent="0.2">
      <c r="B363" s="393"/>
    </row>
    <row r="364" spans="2:2" x14ac:dyDescent="0.2">
      <c r="B364" s="393"/>
    </row>
    <row r="365" spans="2:2" x14ac:dyDescent="0.2">
      <c r="B365" s="393"/>
    </row>
    <row r="366" spans="2:2" x14ac:dyDescent="0.2">
      <c r="B366" s="393"/>
    </row>
    <row r="367" spans="2:2" x14ac:dyDescent="0.2">
      <c r="B367" s="393"/>
    </row>
    <row r="368" spans="2:2" x14ac:dyDescent="0.2">
      <c r="B368" s="393"/>
    </row>
    <row r="369" spans="2:2" x14ac:dyDescent="0.2">
      <c r="B369" s="393"/>
    </row>
    <row r="370" spans="2:2" x14ac:dyDescent="0.2">
      <c r="B370" s="393"/>
    </row>
    <row r="371" spans="2:2" x14ac:dyDescent="0.2">
      <c r="B371" s="393"/>
    </row>
    <row r="372" spans="2:2" x14ac:dyDescent="0.2">
      <c r="B372" s="393"/>
    </row>
    <row r="373" spans="2:2" x14ac:dyDescent="0.2">
      <c r="B373" s="393"/>
    </row>
    <row r="374" spans="2:2" x14ac:dyDescent="0.2">
      <c r="B374" s="393"/>
    </row>
    <row r="375" spans="2:2" x14ac:dyDescent="0.2">
      <c r="B375" s="393"/>
    </row>
    <row r="376" spans="2:2" x14ac:dyDescent="0.2">
      <c r="B376" s="393"/>
    </row>
    <row r="377" spans="2:2" x14ac:dyDescent="0.2">
      <c r="B377" s="393"/>
    </row>
    <row r="378" spans="2:2" x14ac:dyDescent="0.2">
      <c r="B378" s="393"/>
    </row>
    <row r="379" spans="2:2" x14ac:dyDescent="0.2">
      <c r="B379" s="393"/>
    </row>
    <row r="380" spans="2:2" x14ac:dyDescent="0.2">
      <c r="B380" s="393"/>
    </row>
    <row r="381" spans="2:2" x14ac:dyDescent="0.2">
      <c r="B381" s="393"/>
    </row>
    <row r="382" spans="2:2" x14ac:dyDescent="0.2">
      <c r="B382" s="393"/>
    </row>
    <row r="383" spans="2:2" x14ac:dyDescent="0.2">
      <c r="B383" s="393"/>
    </row>
    <row r="384" spans="2:2" x14ac:dyDescent="0.2">
      <c r="B384" s="393"/>
    </row>
    <row r="385" spans="2:2" x14ac:dyDescent="0.2">
      <c r="B385" s="393"/>
    </row>
    <row r="386" spans="2:2" x14ac:dyDescent="0.2">
      <c r="B386" s="393"/>
    </row>
    <row r="387" spans="2:2" x14ac:dyDescent="0.2">
      <c r="B387" s="393"/>
    </row>
    <row r="388" spans="2:2" x14ac:dyDescent="0.2">
      <c r="B388" s="393"/>
    </row>
    <row r="389" spans="2:2" x14ac:dyDescent="0.2">
      <c r="B389" s="393"/>
    </row>
    <row r="390" spans="2:2" x14ac:dyDescent="0.2">
      <c r="B390" s="393"/>
    </row>
    <row r="391" spans="2:2" x14ac:dyDescent="0.2">
      <c r="B391" s="393"/>
    </row>
    <row r="392" spans="2:2" x14ac:dyDescent="0.2">
      <c r="B392" s="393"/>
    </row>
    <row r="393" spans="2:2" x14ac:dyDescent="0.2">
      <c r="B393" s="393"/>
    </row>
    <row r="394" spans="2:2" x14ac:dyDescent="0.2">
      <c r="B394" s="393"/>
    </row>
    <row r="395" spans="2:2" x14ac:dyDescent="0.2">
      <c r="B395" s="393"/>
    </row>
    <row r="396" spans="2:2" x14ac:dyDescent="0.2">
      <c r="B396" s="393"/>
    </row>
    <row r="397" spans="2:2" x14ac:dyDescent="0.2">
      <c r="B397" s="393"/>
    </row>
    <row r="398" spans="2:2" x14ac:dyDescent="0.2">
      <c r="B398" s="393"/>
    </row>
    <row r="399" spans="2:2" x14ac:dyDescent="0.2">
      <c r="B399" s="393"/>
    </row>
    <row r="400" spans="2:2" x14ac:dyDescent="0.2">
      <c r="B400" s="393"/>
    </row>
    <row r="401" spans="2:2" x14ac:dyDescent="0.2">
      <c r="B401" s="393"/>
    </row>
    <row r="402" spans="2:2" x14ac:dyDescent="0.2">
      <c r="B402" s="393"/>
    </row>
    <row r="403" spans="2:2" x14ac:dyDescent="0.2">
      <c r="B403" s="393"/>
    </row>
    <row r="404" spans="2:2" x14ac:dyDescent="0.2">
      <c r="B404" s="393"/>
    </row>
    <row r="405" spans="2:2" x14ac:dyDescent="0.2">
      <c r="B405" s="393"/>
    </row>
    <row r="406" spans="2:2" x14ac:dyDescent="0.2">
      <c r="B406" s="393"/>
    </row>
    <row r="407" spans="2:2" x14ac:dyDescent="0.2">
      <c r="B407" s="393"/>
    </row>
    <row r="408" spans="2:2" x14ac:dyDescent="0.2">
      <c r="B408" s="393"/>
    </row>
    <row r="409" spans="2:2" x14ac:dyDescent="0.2">
      <c r="B409" s="393"/>
    </row>
    <row r="410" spans="2:2" x14ac:dyDescent="0.2">
      <c r="B410" s="393"/>
    </row>
    <row r="411" spans="2:2" x14ac:dyDescent="0.2">
      <c r="B411" s="393"/>
    </row>
    <row r="412" spans="2:2" x14ac:dyDescent="0.2">
      <c r="B412" s="393"/>
    </row>
    <row r="413" spans="2:2" x14ac:dyDescent="0.2">
      <c r="B413" s="393"/>
    </row>
    <row r="414" spans="2:2" x14ac:dyDescent="0.2">
      <c r="B414" s="393"/>
    </row>
    <row r="415" spans="2:2" x14ac:dyDescent="0.2">
      <c r="B415" s="393"/>
    </row>
    <row r="416" spans="2:2" x14ac:dyDescent="0.2">
      <c r="B416" s="393"/>
    </row>
    <row r="417" spans="2:2" x14ac:dyDescent="0.2">
      <c r="B417" s="393"/>
    </row>
    <row r="418" spans="2:2" x14ac:dyDescent="0.2">
      <c r="B418" s="393"/>
    </row>
    <row r="419" spans="2:2" x14ac:dyDescent="0.2">
      <c r="B419" s="393"/>
    </row>
    <row r="420" spans="2:2" x14ac:dyDescent="0.2">
      <c r="B420" s="393"/>
    </row>
    <row r="421" spans="2:2" x14ac:dyDescent="0.2">
      <c r="B421" s="393"/>
    </row>
    <row r="422" spans="2:2" x14ac:dyDescent="0.2">
      <c r="B422" s="393"/>
    </row>
    <row r="423" spans="2:2" x14ac:dyDescent="0.2">
      <c r="B423" s="393"/>
    </row>
    <row r="424" spans="2:2" x14ac:dyDescent="0.2">
      <c r="B424" s="393"/>
    </row>
    <row r="425" spans="2:2" x14ac:dyDescent="0.2">
      <c r="B425" s="393"/>
    </row>
    <row r="426" spans="2:2" x14ac:dyDescent="0.2">
      <c r="B426" s="393"/>
    </row>
    <row r="427" spans="2:2" x14ac:dyDescent="0.2">
      <c r="B427" s="393"/>
    </row>
    <row r="428" spans="2:2" x14ac:dyDescent="0.2">
      <c r="B428" s="393"/>
    </row>
    <row r="429" spans="2:2" x14ac:dyDescent="0.2">
      <c r="B429" s="393"/>
    </row>
    <row r="430" spans="2:2" x14ac:dyDescent="0.2">
      <c r="B430" s="393"/>
    </row>
    <row r="431" spans="2:2" x14ac:dyDescent="0.2">
      <c r="B431" s="393"/>
    </row>
    <row r="432" spans="2:2" x14ac:dyDescent="0.2">
      <c r="B432" s="393"/>
    </row>
    <row r="433" spans="2:2" x14ac:dyDescent="0.2">
      <c r="B433" s="393"/>
    </row>
    <row r="434" spans="2:2" x14ac:dyDescent="0.2">
      <c r="B434" s="393"/>
    </row>
    <row r="435" spans="2:2" x14ac:dyDescent="0.2">
      <c r="B435" s="393"/>
    </row>
    <row r="436" spans="2:2" x14ac:dyDescent="0.2">
      <c r="B436" s="393"/>
    </row>
    <row r="437" spans="2:2" x14ac:dyDescent="0.2">
      <c r="B437" s="393"/>
    </row>
    <row r="438" spans="2:2" x14ac:dyDescent="0.2">
      <c r="B438" s="393"/>
    </row>
    <row r="439" spans="2:2" x14ac:dyDescent="0.2">
      <c r="B439" s="393"/>
    </row>
    <row r="440" spans="2:2" x14ac:dyDescent="0.2">
      <c r="B440" s="393"/>
    </row>
    <row r="441" spans="2:2" x14ac:dyDescent="0.2">
      <c r="B441" s="393"/>
    </row>
    <row r="442" spans="2:2" x14ac:dyDescent="0.2">
      <c r="B442" s="393"/>
    </row>
    <row r="443" spans="2:2" x14ac:dyDescent="0.2">
      <c r="B443" s="393"/>
    </row>
    <row r="444" spans="2:2" x14ac:dyDescent="0.2">
      <c r="B444" s="393"/>
    </row>
    <row r="445" spans="2:2" x14ac:dyDescent="0.2">
      <c r="B445" s="393"/>
    </row>
    <row r="446" spans="2:2" x14ac:dyDescent="0.2">
      <c r="B446" s="393"/>
    </row>
    <row r="447" spans="2:2" x14ac:dyDescent="0.2">
      <c r="B447" s="393"/>
    </row>
    <row r="448" spans="2:2" x14ac:dyDescent="0.2">
      <c r="B448" s="393"/>
    </row>
    <row r="449" spans="2:2" x14ac:dyDescent="0.2">
      <c r="B449" s="393"/>
    </row>
    <row r="450" spans="2:2" x14ac:dyDescent="0.2">
      <c r="B450" s="393"/>
    </row>
    <row r="451" spans="2:2" x14ac:dyDescent="0.2">
      <c r="B451" s="393"/>
    </row>
    <row r="452" spans="2:2" x14ac:dyDescent="0.2">
      <c r="B452" s="393"/>
    </row>
    <row r="453" spans="2:2" x14ac:dyDescent="0.2">
      <c r="B453" s="393"/>
    </row>
    <row r="454" spans="2:2" x14ac:dyDescent="0.2">
      <c r="B454" s="393"/>
    </row>
    <row r="455" spans="2:2" x14ac:dyDescent="0.2">
      <c r="B455" s="393"/>
    </row>
    <row r="456" spans="2:2" x14ac:dyDescent="0.2">
      <c r="B456" s="393"/>
    </row>
    <row r="457" spans="2:2" x14ac:dyDescent="0.2">
      <c r="B457" s="393"/>
    </row>
    <row r="458" spans="2:2" x14ac:dyDescent="0.2">
      <c r="B458" s="393"/>
    </row>
    <row r="459" spans="2:2" x14ac:dyDescent="0.2">
      <c r="B459" s="393"/>
    </row>
    <row r="460" spans="2:2" x14ac:dyDescent="0.2">
      <c r="B460" s="393"/>
    </row>
    <row r="461" spans="2:2" x14ac:dyDescent="0.2">
      <c r="B461" s="393"/>
    </row>
    <row r="462" spans="2:2" x14ac:dyDescent="0.2">
      <c r="B462" s="393"/>
    </row>
    <row r="463" spans="2:2" x14ac:dyDescent="0.2">
      <c r="B463" s="393"/>
    </row>
    <row r="464" spans="2:2" x14ac:dyDescent="0.2">
      <c r="B464" s="393"/>
    </row>
    <row r="465" spans="2:2" x14ac:dyDescent="0.2">
      <c r="B465" s="393"/>
    </row>
    <row r="466" spans="2:2" x14ac:dyDescent="0.2">
      <c r="B466" s="393"/>
    </row>
    <row r="467" spans="2:2" x14ac:dyDescent="0.2">
      <c r="B467" s="393"/>
    </row>
    <row r="468" spans="2:2" x14ac:dyDescent="0.2">
      <c r="B468" s="393"/>
    </row>
    <row r="469" spans="2:2" x14ac:dyDescent="0.2">
      <c r="B469" s="393"/>
    </row>
    <row r="470" spans="2:2" x14ac:dyDescent="0.2">
      <c r="B470" s="393"/>
    </row>
    <row r="471" spans="2:2" x14ac:dyDescent="0.2">
      <c r="B471" s="393"/>
    </row>
    <row r="472" spans="2:2" x14ac:dyDescent="0.2">
      <c r="B472" s="393"/>
    </row>
    <row r="473" spans="2:2" x14ac:dyDescent="0.2">
      <c r="B473" s="393"/>
    </row>
    <row r="474" spans="2:2" x14ac:dyDescent="0.2">
      <c r="B474" s="393"/>
    </row>
    <row r="475" spans="2:2" x14ac:dyDescent="0.2">
      <c r="B475" s="393"/>
    </row>
    <row r="476" spans="2:2" x14ac:dyDescent="0.2">
      <c r="B476" s="393"/>
    </row>
    <row r="477" spans="2:2" x14ac:dyDescent="0.2">
      <c r="B477" s="393"/>
    </row>
    <row r="478" spans="2:2" x14ac:dyDescent="0.2">
      <c r="B478" s="393"/>
    </row>
    <row r="479" spans="2:2" x14ac:dyDescent="0.2">
      <c r="B479" s="393"/>
    </row>
    <row r="480" spans="2:2" x14ac:dyDescent="0.2">
      <c r="B480" s="393"/>
    </row>
    <row r="481" spans="2:2" x14ac:dyDescent="0.2">
      <c r="B481" s="393"/>
    </row>
    <row r="482" spans="2:2" x14ac:dyDescent="0.2">
      <c r="B482" s="393"/>
    </row>
    <row r="483" spans="2:2" x14ac:dyDescent="0.2">
      <c r="B483" s="393"/>
    </row>
    <row r="484" spans="2:2" x14ac:dyDescent="0.2">
      <c r="B484" s="393"/>
    </row>
    <row r="485" spans="2:2" x14ac:dyDescent="0.2">
      <c r="B485" s="393"/>
    </row>
    <row r="486" spans="2:2" x14ac:dyDescent="0.2">
      <c r="B486" s="393"/>
    </row>
    <row r="487" spans="2:2" x14ac:dyDescent="0.2">
      <c r="B487" s="393"/>
    </row>
    <row r="488" spans="2:2" x14ac:dyDescent="0.2">
      <c r="B488" s="393"/>
    </row>
    <row r="489" spans="2:2" x14ac:dyDescent="0.2">
      <c r="B489" s="393"/>
    </row>
    <row r="490" spans="2:2" x14ac:dyDescent="0.2">
      <c r="B490" s="393"/>
    </row>
    <row r="491" spans="2:2" x14ac:dyDescent="0.2">
      <c r="B491" s="393"/>
    </row>
    <row r="492" spans="2:2" x14ac:dyDescent="0.2">
      <c r="B492" s="393"/>
    </row>
    <row r="493" spans="2:2" x14ac:dyDescent="0.2">
      <c r="B493" s="393"/>
    </row>
    <row r="494" spans="2:2" x14ac:dyDescent="0.2">
      <c r="B494" s="393"/>
    </row>
    <row r="495" spans="2:2" x14ac:dyDescent="0.2">
      <c r="B495" s="393"/>
    </row>
    <row r="496" spans="2:2" x14ac:dyDescent="0.2">
      <c r="B496" s="393"/>
    </row>
    <row r="497" spans="2:2" x14ac:dyDescent="0.2">
      <c r="B497" s="393"/>
    </row>
    <row r="498" spans="2:2" x14ac:dyDescent="0.2">
      <c r="B498" s="393"/>
    </row>
    <row r="499" spans="2:2" x14ac:dyDescent="0.2">
      <c r="B499" s="393"/>
    </row>
    <row r="500" spans="2:2" x14ac:dyDescent="0.2">
      <c r="B500" s="393"/>
    </row>
    <row r="501" spans="2:2" x14ac:dyDescent="0.2">
      <c r="B501" s="393"/>
    </row>
    <row r="502" spans="2:2" x14ac:dyDescent="0.2">
      <c r="B502" s="393"/>
    </row>
    <row r="503" spans="2:2" x14ac:dyDescent="0.2">
      <c r="B503" s="393"/>
    </row>
    <row r="504" spans="2:2" x14ac:dyDescent="0.2">
      <c r="B504" s="393"/>
    </row>
    <row r="505" spans="2:2" x14ac:dyDescent="0.2">
      <c r="B505" s="393"/>
    </row>
    <row r="506" spans="2:2" x14ac:dyDescent="0.2">
      <c r="B506" s="393"/>
    </row>
    <row r="507" spans="2:2" x14ac:dyDescent="0.2">
      <c r="B507" s="393"/>
    </row>
    <row r="508" spans="2:2" x14ac:dyDescent="0.2">
      <c r="B508" s="393"/>
    </row>
    <row r="509" spans="2:2" x14ac:dyDescent="0.2">
      <c r="B509" s="393"/>
    </row>
    <row r="510" spans="2:2" x14ac:dyDescent="0.2">
      <c r="B510" s="393"/>
    </row>
    <row r="511" spans="2:2" x14ac:dyDescent="0.2">
      <c r="B511" s="393"/>
    </row>
    <row r="512" spans="2:2" x14ac:dyDescent="0.2">
      <c r="B512" s="393"/>
    </row>
    <row r="513" spans="2:2" x14ac:dyDescent="0.2">
      <c r="B513" s="393"/>
    </row>
    <row r="514" spans="2:2" x14ac:dyDescent="0.2">
      <c r="B514" s="393"/>
    </row>
    <row r="515" spans="2:2" x14ac:dyDescent="0.2">
      <c r="B515" s="393"/>
    </row>
    <row r="516" spans="2:2" x14ac:dyDescent="0.2">
      <c r="B516" s="393"/>
    </row>
    <row r="517" spans="2:2" x14ac:dyDescent="0.2">
      <c r="B517" s="393"/>
    </row>
    <row r="518" spans="2:2" x14ac:dyDescent="0.2">
      <c r="B518" s="393"/>
    </row>
    <row r="519" spans="2:2" x14ac:dyDescent="0.2">
      <c r="B519" s="393"/>
    </row>
    <row r="520" spans="2:2" x14ac:dyDescent="0.2">
      <c r="B520" s="393"/>
    </row>
    <row r="521" spans="2:2" x14ac:dyDescent="0.2">
      <c r="B521" s="393"/>
    </row>
    <row r="522" spans="2:2" x14ac:dyDescent="0.2">
      <c r="B522" s="393"/>
    </row>
    <row r="523" spans="2:2" x14ac:dyDescent="0.2">
      <c r="B523" s="393"/>
    </row>
    <row r="524" spans="2:2" x14ac:dyDescent="0.2">
      <c r="B524" s="393"/>
    </row>
    <row r="525" spans="2:2" x14ac:dyDescent="0.2">
      <c r="B525" s="393"/>
    </row>
    <row r="526" spans="2:2" x14ac:dyDescent="0.2">
      <c r="B526" s="393"/>
    </row>
    <row r="527" spans="2:2" x14ac:dyDescent="0.2">
      <c r="B527" s="393"/>
    </row>
    <row r="528" spans="2:2" x14ac:dyDescent="0.2">
      <c r="B528" s="393"/>
    </row>
    <row r="529" spans="2:2" x14ac:dyDescent="0.2">
      <c r="B529" s="393"/>
    </row>
    <row r="530" spans="2:2" x14ac:dyDescent="0.2">
      <c r="B530" s="393"/>
    </row>
    <row r="531" spans="2:2" x14ac:dyDescent="0.2">
      <c r="B531" s="393"/>
    </row>
    <row r="532" spans="2:2" x14ac:dyDescent="0.2">
      <c r="B532" s="393"/>
    </row>
    <row r="533" spans="2:2" x14ac:dyDescent="0.2">
      <c r="B533" s="393"/>
    </row>
    <row r="534" spans="2:2" x14ac:dyDescent="0.2">
      <c r="B534" s="393"/>
    </row>
    <row r="535" spans="2:2" x14ac:dyDescent="0.2">
      <c r="B535" s="393"/>
    </row>
    <row r="536" spans="2:2" x14ac:dyDescent="0.2">
      <c r="B536" s="393"/>
    </row>
    <row r="537" spans="2:2" x14ac:dyDescent="0.2">
      <c r="B537" s="393"/>
    </row>
    <row r="538" spans="2:2" x14ac:dyDescent="0.2">
      <c r="B538" s="393"/>
    </row>
    <row r="539" spans="2:2" x14ac:dyDescent="0.2">
      <c r="B539" s="393"/>
    </row>
    <row r="540" spans="2:2" x14ac:dyDescent="0.2">
      <c r="B540" s="393"/>
    </row>
    <row r="541" spans="2:2" x14ac:dyDescent="0.2">
      <c r="B541" s="393"/>
    </row>
    <row r="542" spans="2:2" x14ac:dyDescent="0.2">
      <c r="B542" s="393"/>
    </row>
    <row r="543" spans="2:2" x14ac:dyDescent="0.2">
      <c r="B543" s="393"/>
    </row>
    <row r="544" spans="2:2" x14ac:dyDescent="0.2">
      <c r="B544" s="393"/>
    </row>
    <row r="545" spans="2:2" x14ac:dyDescent="0.2">
      <c r="B545" s="393"/>
    </row>
    <row r="546" spans="2:2" x14ac:dyDescent="0.2">
      <c r="B546" s="393"/>
    </row>
    <row r="547" spans="2:2" x14ac:dyDescent="0.2">
      <c r="B547" s="393"/>
    </row>
    <row r="548" spans="2:2" x14ac:dyDescent="0.2">
      <c r="B548" s="393"/>
    </row>
    <row r="549" spans="2:2" x14ac:dyDescent="0.2">
      <c r="B549" s="393"/>
    </row>
    <row r="550" spans="2:2" x14ac:dyDescent="0.2">
      <c r="B550" s="393"/>
    </row>
    <row r="551" spans="2:2" x14ac:dyDescent="0.2">
      <c r="B551" s="393"/>
    </row>
    <row r="552" spans="2:2" x14ac:dyDescent="0.2">
      <c r="B552" s="393"/>
    </row>
    <row r="553" spans="2:2" x14ac:dyDescent="0.2">
      <c r="B553" s="393"/>
    </row>
    <row r="554" spans="2:2" x14ac:dyDescent="0.2">
      <c r="B554" s="393"/>
    </row>
    <row r="555" spans="2:2" x14ac:dyDescent="0.2">
      <c r="B555" s="393"/>
    </row>
    <row r="556" spans="2:2" x14ac:dyDescent="0.2">
      <c r="B556" s="393"/>
    </row>
    <row r="557" spans="2:2" x14ac:dyDescent="0.2">
      <c r="B557" s="393"/>
    </row>
    <row r="558" spans="2:2" x14ac:dyDescent="0.2">
      <c r="B558" s="393"/>
    </row>
    <row r="559" spans="2:2" x14ac:dyDescent="0.2">
      <c r="B559" s="393"/>
    </row>
    <row r="560" spans="2:2" x14ac:dyDescent="0.2">
      <c r="B560" s="393"/>
    </row>
    <row r="561" spans="2:2" x14ac:dyDescent="0.2">
      <c r="B561" s="393"/>
    </row>
    <row r="562" spans="2:2" x14ac:dyDescent="0.2">
      <c r="B562" s="393"/>
    </row>
    <row r="563" spans="2:2" x14ac:dyDescent="0.2">
      <c r="B563" s="393"/>
    </row>
    <row r="564" spans="2:2" x14ac:dyDescent="0.2">
      <c r="B564" s="393"/>
    </row>
    <row r="565" spans="2:2" x14ac:dyDescent="0.2">
      <c r="B565" s="393"/>
    </row>
    <row r="566" spans="2:2" x14ac:dyDescent="0.2">
      <c r="B566" s="393"/>
    </row>
    <row r="567" spans="2:2" x14ac:dyDescent="0.2">
      <c r="B567" s="393"/>
    </row>
    <row r="568" spans="2:2" x14ac:dyDescent="0.2">
      <c r="B568" s="393"/>
    </row>
    <row r="569" spans="2:2" x14ac:dyDescent="0.2">
      <c r="B569" s="393"/>
    </row>
    <row r="570" spans="2:2" x14ac:dyDescent="0.2">
      <c r="B570" s="393"/>
    </row>
    <row r="571" spans="2:2" x14ac:dyDescent="0.2">
      <c r="B571" s="393"/>
    </row>
    <row r="572" spans="2:2" x14ac:dyDescent="0.2">
      <c r="B572" s="393"/>
    </row>
    <row r="573" spans="2:2" x14ac:dyDescent="0.2">
      <c r="B573" s="393"/>
    </row>
    <row r="574" spans="2:2" x14ac:dyDescent="0.2">
      <c r="B574" s="393"/>
    </row>
    <row r="575" spans="2:2" x14ac:dyDescent="0.2">
      <c r="B575" s="393"/>
    </row>
    <row r="576" spans="2:2" x14ac:dyDescent="0.2">
      <c r="B576" s="393"/>
    </row>
    <row r="577" spans="2:2" x14ac:dyDescent="0.2">
      <c r="B577" s="393"/>
    </row>
    <row r="578" spans="2:2" x14ac:dyDescent="0.2">
      <c r="B578" s="393"/>
    </row>
    <row r="579" spans="2:2" x14ac:dyDescent="0.2">
      <c r="B579" s="393"/>
    </row>
    <row r="580" spans="2:2" x14ac:dyDescent="0.2">
      <c r="B580" s="393"/>
    </row>
    <row r="581" spans="2:2" x14ac:dyDescent="0.2">
      <c r="B581" s="393"/>
    </row>
    <row r="582" spans="2:2" x14ac:dyDescent="0.2">
      <c r="B582" s="393"/>
    </row>
    <row r="583" spans="2:2" x14ac:dyDescent="0.2">
      <c r="B583" s="393"/>
    </row>
    <row r="584" spans="2:2" x14ac:dyDescent="0.2">
      <c r="B584" s="393"/>
    </row>
    <row r="585" spans="2:2" x14ac:dyDescent="0.2">
      <c r="B585" s="393"/>
    </row>
    <row r="586" spans="2:2" x14ac:dyDescent="0.2">
      <c r="B586" s="393"/>
    </row>
    <row r="587" spans="2:2" x14ac:dyDescent="0.2">
      <c r="B587" s="393"/>
    </row>
    <row r="588" spans="2:2" x14ac:dyDescent="0.2">
      <c r="B588" s="393"/>
    </row>
    <row r="589" spans="2:2" x14ac:dyDescent="0.2">
      <c r="B589" s="393"/>
    </row>
    <row r="590" spans="2:2" x14ac:dyDescent="0.2">
      <c r="B590" s="393"/>
    </row>
    <row r="591" spans="2:2" x14ac:dyDescent="0.2">
      <c r="B591" s="393"/>
    </row>
    <row r="592" spans="2:2" x14ac:dyDescent="0.2">
      <c r="B592" s="393"/>
    </row>
    <row r="593" spans="2:2" x14ac:dyDescent="0.2">
      <c r="B593" s="393"/>
    </row>
    <row r="594" spans="2:2" x14ac:dyDescent="0.2">
      <c r="B594" s="393"/>
    </row>
    <row r="595" spans="2:2" x14ac:dyDescent="0.2">
      <c r="B595" s="393"/>
    </row>
    <row r="596" spans="2:2" x14ac:dyDescent="0.2">
      <c r="B596" s="393"/>
    </row>
    <row r="597" spans="2:2" x14ac:dyDescent="0.2">
      <c r="B597" s="393"/>
    </row>
    <row r="598" spans="2:2" x14ac:dyDescent="0.2">
      <c r="B598" s="393"/>
    </row>
    <row r="599" spans="2:2" x14ac:dyDescent="0.2">
      <c r="B599" s="393"/>
    </row>
    <row r="600" spans="2:2" x14ac:dyDescent="0.2">
      <c r="B600" s="393"/>
    </row>
    <row r="601" spans="2:2" x14ac:dyDescent="0.2">
      <c r="B601" s="393"/>
    </row>
    <row r="602" spans="2:2" x14ac:dyDescent="0.2">
      <c r="B602" s="393"/>
    </row>
    <row r="603" spans="2:2" x14ac:dyDescent="0.2">
      <c r="B603" s="393"/>
    </row>
    <row r="604" spans="2:2" x14ac:dyDescent="0.2">
      <c r="B604" s="393"/>
    </row>
    <row r="605" spans="2:2" x14ac:dyDescent="0.2">
      <c r="B605" s="393"/>
    </row>
    <row r="606" spans="2:2" x14ac:dyDescent="0.2">
      <c r="B606" s="393"/>
    </row>
    <row r="607" spans="2:2" x14ac:dyDescent="0.2">
      <c r="B607" s="393"/>
    </row>
    <row r="608" spans="2:2" x14ac:dyDescent="0.2">
      <c r="B608" s="393"/>
    </row>
    <row r="609" spans="2:2" x14ac:dyDescent="0.2">
      <c r="B609" s="393"/>
    </row>
    <row r="610" spans="2:2" x14ac:dyDescent="0.2">
      <c r="B610" s="393"/>
    </row>
    <row r="611" spans="2:2" x14ac:dyDescent="0.2">
      <c r="B611" s="393"/>
    </row>
    <row r="612" spans="2:2" x14ac:dyDescent="0.2">
      <c r="B612" s="393"/>
    </row>
    <row r="613" spans="2:2" x14ac:dyDescent="0.2">
      <c r="B613" s="393"/>
    </row>
    <row r="614" spans="2:2" x14ac:dyDescent="0.2">
      <c r="B614" s="393"/>
    </row>
    <row r="615" spans="2:2" x14ac:dyDescent="0.2">
      <c r="B615" s="393"/>
    </row>
    <row r="616" spans="2:2" x14ac:dyDescent="0.2">
      <c r="B616" s="393"/>
    </row>
    <row r="617" spans="2:2" x14ac:dyDescent="0.2">
      <c r="B617" s="393"/>
    </row>
    <row r="618" spans="2:2" x14ac:dyDescent="0.2">
      <c r="B618" s="393"/>
    </row>
    <row r="619" spans="2:2" x14ac:dyDescent="0.2">
      <c r="B619" s="393"/>
    </row>
    <row r="620" spans="2:2" x14ac:dyDescent="0.2">
      <c r="B620" s="393"/>
    </row>
    <row r="621" spans="2:2" x14ac:dyDescent="0.2">
      <c r="B621" s="393"/>
    </row>
    <row r="622" spans="2:2" x14ac:dyDescent="0.2">
      <c r="B622" s="393"/>
    </row>
    <row r="623" spans="2:2" x14ac:dyDescent="0.2">
      <c r="B623" s="393"/>
    </row>
    <row r="624" spans="2:2" x14ac:dyDescent="0.2">
      <c r="B624" s="393"/>
    </row>
    <row r="625" spans="2:2" x14ac:dyDescent="0.2">
      <c r="B625" s="393"/>
    </row>
    <row r="626" spans="2:2" x14ac:dyDescent="0.2">
      <c r="B626" s="393"/>
    </row>
    <row r="627" spans="2:2" x14ac:dyDescent="0.2">
      <c r="B627" s="393"/>
    </row>
    <row r="628" spans="2:2" x14ac:dyDescent="0.2">
      <c r="B628" s="393"/>
    </row>
    <row r="629" spans="2:2" x14ac:dyDescent="0.2">
      <c r="B629" s="393"/>
    </row>
    <row r="630" spans="2:2" x14ac:dyDescent="0.2">
      <c r="B630" s="393"/>
    </row>
    <row r="631" spans="2:2" x14ac:dyDescent="0.2">
      <c r="B631" s="393"/>
    </row>
    <row r="632" spans="2:2" x14ac:dyDescent="0.2">
      <c r="B632" s="393"/>
    </row>
    <row r="633" spans="2:2" x14ac:dyDescent="0.2">
      <c r="B633" s="393"/>
    </row>
    <row r="634" spans="2:2" x14ac:dyDescent="0.2">
      <c r="B634" s="393"/>
    </row>
    <row r="635" spans="2:2" x14ac:dyDescent="0.2">
      <c r="B635" s="393"/>
    </row>
    <row r="636" spans="2:2" x14ac:dyDescent="0.2">
      <c r="B636" s="393"/>
    </row>
    <row r="637" spans="2:2" x14ac:dyDescent="0.2">
      <c r="B637" s="393"/>
    </row>
    <row r="638" spans="2:2" x14ac:dyDescent="0.2">
      <c r="B638" s="393"/>
    </row>
    <row r="639" spans="2:2" x14ac:dyDescent="0.2">
      <c r="B639" s="393"/>
    </row>
    <row r="640" spans="2:2" x14ac:dyDescent="0.2">
      <c r="B640" s="393"/>
    </row>
    <row r="641" spans="2:2" x14ac:dyDescent="0.2">
      <c r="B641" s="393"/>
    </row>
    <row r="642" spans="2:2" x14ac:dyDescent="0.2">
      <c r="B642" s="393"/>
    </row>
    <row r="643" spans="2:2" x14ac:dyDescent="0.2">
      <c r="B643" s="393"/>
    </row>
    <row r="644" spans="2:2" x14ac:dyDescent="0.2">
      <c r="B644" s="393"/>
    </row>
    <row r="645" spans="2:2" x14ac:dyDescent="0.2">
      <c r="B645" s="393"/>
    </row>
    <row r="646" spans="2:2" x14ac:dyDescent="0.2">
      <c r="B646" s="393"/>
    </row>
    <row r="647" spans="2:2" x14ac:dyDescent="0.2">
      <c r="B647" s="393"/>
    </row>
    <row r="648" spans="2:2" x14ac:dyDescent="0.2">
      <c r="B648" s="393"/>
    </row>
    <row r="649" spans="2:2" x14ac:dyDescent="0.2">
      <c r="B649" s="393"/>
    </row>
    <row r="650" spans="2:2" x14ac:dyDescent="0.2">
      <c r="B650" s="393"/>
    </row>
    <row r="651" spans="2:2" x14ac:dyDescent="0.2">
      <c r="B651" s="393"/>
    </row>
    <row r="652" spans="2:2" x14ac:dyDescent="0.2">
      <c r="B652" s="393"/>
    </row>
    <row r="653" spans="2:2" x14ac:dyDescent="0.2">
      <c r="B653" s="393"/>
    </row>
    <row r="654" spans="2:2" x14ac:dyDescent="0.2">
      <c r="B654" s="393"/>
    </row>
    <row r="655" spans="2:2" x14ac:dyDescent="0.2">
      <c r="B655" s="393"/>
    </row>
    <row r="656" spans="2:2" x14ac:dyDescent="0.2">
      <c r="B656" s="393"/>
    </row>
    <row r="657" spans="2:2" x14ac:dyDescent="0.2">
      <c r="B657" s="393"/>
    </row>
    <row r="658" spans="2:2" x14ac:dyDescent="0.2">
      <c r="B658" s="393"/>
    </row>
    <row r="659" spans="2:2" x14ac:dyDescent="0.2">
      <c r="B659" s="393"/>
    </row>
    <row r="660" spans="2:2" x14ac:dyDescent="0.2">
      <c r="B660" s="393"/>
    </row>
    <row r="661" spans="2:2" x14ac:dyDescent="0.2">
      <c r="B661" s="393"/>
    </row>
    <row r="662" spans="2:2" x14ac:dyDescent="0.2">
      <c r="B662" s="393"/>
    </row>
    <row r="663" spans="2:2" x14ac:dyDescent="0.2">
      <c r="B663" s="393"/>
    </row>
    <row r="664" spans="2:2" x14ac:dyDescent="0.2">
      <c r="B664" s="393"/>
    </row>
    <row r="665" spans="2:2" x14ac:dyDescent="0.2">
      <c r="B665" s="393"/>
    </row>
    <row r="666" spans="2:2" x14ac:dyDescent="0.2">
      <c r="B666" s="393"/>
    </row>
    <row r="667" spans="2:2" x14ac:dyDescent="0.2">
      <c r="B667" s="393"/>
    </row>
    <row r="668" spans="2:2" x14ac:dyDescent="0.2">
      <c r="B668" s="393"/>
    </row>
    <row r="669" spans="2:2" x14ac:dyDescent="0.2">
      <c r="B669" s="393"/>
    </row>
    <row r="670" spans="2:2" x14ac:dyDescent="0.2">
      <c r="B670" s="393"/>
    </row>
    <row r="671" spans="2:2" x14ac:dyDescent="0.2">
      <c r="B671" s="393"/>
    </row>
    <row r="672" spans="2:2" x14ac:dyDescent="0.2">
      <c r="B672" s="393"/>
    </row>
    <row r="673" spans="2:2" x14ac:dyDescent="0.2">
      <c r="B673" s="393"/>
    </row>
    <row r="674" spans="2:2" x14ac:dyDescent="0.2">
      <c r="B674" s="393"/>
    </row>
    <row r="675" spans="2:2" x14ac:dyDescent="0.2">
      <c r="B675" s="393"/>
    </row>
    <row r="676" spans="2:2" x14ac:dyDescent="0.2">
      <c r="B676" s="393"/>
    </row>
    <row r="677" spans="2:2" x14ac:dyDescent="0.2">
      <c r="B677" s="393"/>
    </row>
    <row r="678" spans="2:2" x14ac:dyDescent="0.2">
      <c r="B678" s="393"/>
    </row>
    <row r="679" spans="2:2" x14ac:dyDescent="0.2">
      <c r="B679" s="393"/>
    </row>
    <row r="680" spans="2:2" x14ac:dyDescent="0.2">
      <c r="B680" s="393"/>
    </row>
    <row r="681" spans="2:2" x14ac:dyDescent="0.2">
      <c r="B681" s="393"/>
    </row>
    <row r="682" spans="2:2" x14ac:dyDescent="0.2">
      <c r="B682" s="393"/>
    </row>
    <row r="683" spans="2:2" x14ac:dyDescent="0.2">
      <c r="B683" s="393"/>
    </row>
    <row r="684" spans="2:2" x14ac:dyDescent="0.2">
      <c r="B684" s="393"/>
    </row>
    <row r="685" spans="2:2" x14ac:dyDescent="0.2">
      <c r="B685" s="393"/>
    </row>
    <row r="686" spans="2:2" x14ac:dyDescent="0.2">
      <c r="B686" s="393"/>
    </row>
    <row r="687" spans="2:2" x14ac:dyDescent="0.2">
      <c r="B687" s="393"/>
    </row>
    <row r="688" spans="2:2" x14ac:dyDescent="0.2">
      <c r="B688" s="393"/>
    </row>
    <row r="689" spans="2:2" x14ac:dyDescent="0.2">
      <c r="B689" s="393"/>
    </row>
    <row r="690" spans="2:2" x14ac:dyDescent="0.2">
      <c r="B690" s="393"/>
    </row>
    <row r="691" spans="2:2" x14ac:dyDescent="0.2">
      <c r="B691" s="393"/>
    </row>
    <row r="692" spans="2:2" x14ac:dyDescent="0.2">
      <c r="B692" s="393"/>
    </row>
    <row r="693" spans="2:2" x14ac:dyDescent="0.2">
      <c r="B693" s="393"/>
    </row>
    <row r="694" spans="2:2" x14ac:dyDescent="0.2">
      <c r="B694" s="393"/>
    </row>
    <row r="695" spans="2:2" x14ac:dyDescent="0.2">
      <c r="B695" s="393"/>
    </row>
    <row r="696" spans="2:2" x14ac:dyDescent="0.2">
      <c r="B696" s="393"/>
    </row>
    <row r="697" spans="2:2" x14ac:dyDescent="0.2">
      <c r="B697" s="393"/>
    </row>
    <row r="698" spans="2:2" x14ac:dyDescent="0.2">
      <c r="B698" s="393"/>
    </row>
    <row r="699" spans="2:2" x14ac:dyDescent="0.2">
      <c r="B699" s="393"/>
    </row>
    <row r="700" spans="2:2" x14ac:dyDescent="0.2">
      <c r="B700" s="393"/>
    </row>
    <row r="701" spans="2:2" x14ac:dyDescent="0.2">
      <c r="B701" s="393"/>
    </row>
    <row r="702" spans="2:2" x14ac:dyDescent="0.2">
      <c r="B702" s="393"/>
    </row>
    <row r="703" spans="2:2" x14ac:dyDescent="0.2">
      <c r="B703" s="393"/>
    </row>
    <row r="704" spans="2:2" x14ac:dyDescent="0.2">
      <c r="B704" s="393"/>
    </row>
    <row r="705" spans="2:2" x14ac:dyDescent="0.2">
      <c r="B705" s="393"/>
    </row>
    <row r="706" spans="2:2" x14ac:dyDescent="0.2">
      <c r="B706" s="393"/>
    </row>
    <row r="707" spans="2:2" x14ac:dyDescent="0.2">
      <c r="B707" s="393"/>
    </row>
    <row r="708" spans="2:2" x14ac:dyDescent="0.2">
      <c r="B708" s="393"/>
    </row>
    <row r="709" spans="2:2" x14ac:dyDescent="0.2">
      <c r="B709" s="393"/>
    </row>
    <row r="710" spans="2:2" x14ac:dyDescent="0.2">
      <c r="B710" s="393"/>
    </row>
    <row r="711" spans="2:2" x14ac:dyDescent="0.2">
      <c r="B711" s="393"/>
    </row>
    <row r="712" spans="2:2" x14ac:dyDescent="0.2">
      <c r="B712" s="393"/>
    </row>
    <row r="713" spans="2:2" x14ac:dyDescent="0.2">
      <c r="B713" s="393"/>
    </row>
    <row r="714" spans="2:2" x14ac:dyDescent="0.2">
      <c r="B714" s="393"/>
    </row>
    <row r="715" spans="2:2" x14ac:dyDescent="0.2">
      <c r="B715" s="393"/>
    </row>
    <row r="716" spans="2:2" x14ac:dyDescent="0.2">
      <c r="B716" s="393"/>
    </row>
    <row r="717" spans="2:2" x14ac:dyDescent="0.2">
      <c r="B717" s="393"/>
    </row>
    <row r="718" spans="2:2" x14ac:dyDescent="0.2">
      <c r="B718" s="393"/>
    </row>
    <row r="719" spans="2:2" x14ac:dyDescent="0.2">
      <c r="B719" s="393"/>
    </row>
    <row r="720" spans="2:2" x14ac:dyDescent="0.2">
      <c r="B720" s="393"/>
    </row>
    <row r="721" spans="2:2" x14ac:dyDescent="0.2">
      <c r="B721" s="393"/>
    </row>
    <row r="722" spans="2:2" x14ac:dyDescent="0.2">
      <c r="B722" s="393"/>
    </row>
    <row r="723" spans="2:2" x14ac:dyDescent="0.2">
      <c r="B723" s="393"/>
    </row>
    <row r="724" spans="2:2" x14ac:dyDescent="0.2">
      <c r="B724" s="393"/>
    </row>
    <row r="725" spans="2:2" x14ac:dyDescent="0.2">
      <c r="B725" s="393"/>
    </row>
    <row r="726" spans="2:2" x14ac:dyDescent="0.2">
      <c r="B726" s="393"/>
    </row>
    <row r="727" spans="2:2" x14ac:dyDescent="0.2">
      <c r="B727" s="393"/>
    </row>
    <row r="728" spans="2:2" x14ac:dyDescent="0.2">
      <c r="B728" s="393"/>
    </row>
    <row r="729" spans="2:2" x14ac:dyDescent="0.2">
      <c r="B729" s="393"/>
    </row>
    <row r="730" spans="2:2" x14ac:dyDescent="0.2">
      <c r="B730" s="393"/>
    </row>
    <row r="731" spans="2:2" x14ac:dyDescent="0.2">
      <c r="B731" s="393"/>
    </row>
    <row r="732" spans="2:2" x14ac:dyDescent="0.2">
      <c r="B732" s="393"/>
    </row>
    <row r="733" spans="2:2" x14ac:dyDescent="0.2">
      <c r="B733" s="393"/>
    </row>
    <row r="734" spans="2:2" x14ac:dyDescent="0.2">
      <c r="B734" s="393"/>
    </row>
    <row r="735" spans="2:2" x14ac:dyDescent="0.2">
      <c r="B735" s="393"/>
    </row>
    <row r="736" spans="2:2" x14ac:dyDescent="0.2">
      <c r="B736" s="393"/>
    </row>
    <row r="737" spans="2:2" x14ac:dyDescent="0.2">
      <c r="B737" s="393"/>
    </row>
    <row r="738" spans="2:2" x14ac:dyDescent="0.2">
      <c r="B738" s="393"/>
    </row>
    <row r="739" spans="2:2" x14ac:dyDescent="0.2">
      <c r="B739" s="393"/>
    </row>
    <row r="740" spans="2:2" x14ac:dyDescent="0.2">
      <c r="B740" s="393"/>
    </row>
    <row r="741" spans="2:2" x14ac:dyDescent="0.2">
      <c r="B741" s="393"/>
    </row>
    <row r="742" spans="2:2" x14ac:dyDescent="0.2">
      <c r="B742" s="393"/>
    </row>
    <row r="743" spans="2:2" x14ac:dyDescent="0.2">
      <c r="B743" s="393"/>
    </row>
    <row r="744" spans="2:2" x14ac:dyDescent="0.2">
      <c r="B744" s="393"/>
    </row>
    <row r="745" spans="2:2" x14ac:dyDescent="0.2">
      <c r="B745" s="393"/>
    </row>
    <row r="746" spans="2:2" x14ac:dyDescent="0.2">
      <c r="B746" s="393"/>
    </row>
    <row r="747" spans="2:2" x14ac:dyDescent="0.2">
      <c r="B747" s="393"/>
    </row>
    <row r="748" spans="2:2" x14ac:dyDescent="0.2">
      <c r="B748" s="393"/>
    </row>
    <row r="749" spans="2:2" x14ac:dyDescent="0.2">
      <c r="B749" s="393"/>
    </row>
    <row r="750" spans="2:2" x14ac:dyDescent="0.2">
      <c r="B750" s="393"/>
    </row>
    <row r="751" spans="2:2" x14ac:dyDescent="0.2">
      <c r="B751" s="393"/>
    </row>
    <row r="752" spans="2:2" x14ac:dyDescent="0.2">
      <c r="B752" s="393"/>
    </row>
    <row r="753" spans="2:2" x14ac:dyDescent="0.2">
      <c r="B753" s="393"/>
    </row>
    <row r="754" spans="2:2" x14ac:dyDescent="0.2">
      <c r="B754" s="393"/>
    </row>
    <row r="755" spans="2:2" x14ac:dyDescent="0.2">
      <c r="B755" s="393"/>
    </row>
    <row r="756" spans="2:2" x14ac:dyDescent="0.2">
      <c r="B756" s="393"/>
    </row>
    <row r="757" spans="2:2" x14ac:dyDescent="0.2">
      <c r="B757" s="393"/>
    </row>
    <row r="758" spans="2:2" x14ac:dyDescent="0.2">
      <c r="B758" s="393"/>
    </row>
    <row r="759" spans="2:2" x14ac:dyDescent="0.2">
      <c r="B759" s="393"/>
    </row>
    <row r="760" spans="2:2" x14ac:dyDescent="0.2">
      <c r="B760" s="393"/>
    </row>
    <row r="761" spans="2:2" x14ac:dyDescent="0.2">
      <c r="B761" s="393"/>
    </row>
    <row r="762" spans="2:2" x14ac:dyDescent="0.2">
      <c r="B762" s="393"/>
    </row>
    <row r="763" spans="2:2" x14ac:dyDescent="0.2">
      <c r="B763" s="393"/>
    </row>
    <row r="764" spans="2:2" x14ac:dyDescent="0.2">
      <c r="B764" s="393"/>
    </row>
    <row r="765" spans="2:2" x14ac:dyDescent="0.2">
      <c r="B765" s="393"/>
    </row>
    <row r="766" spans="2:2" x14ac:dyDescent="0.2">
      <c r="B766" s="393"/>
    </row>
    <row r="767" spans="2:2" x14ac:dyDescent="0.2">
      <c r="B767" s="393"/>
    </row>
    <row r="768" spans="2:2" x14ac:dyDescent="0.2">
      <c r="B768" s="393"/>
    </row>
    <row r="769" spans="2:2" x14ac:dyDescent="0.2">
      <c r="B769" s="393"/>
    </row>
    <row r="770" spans="2:2" x14ac:dyDescent="0.2">
      <c r="B770" s="393"/>
    </row>
    <row r="771" spans="2:2" x14ac:dyDescent="0.2">
      <c r="B771" s="393"/>
    </row>
    <row r="772" spans="2:2" x14ac:dyDescent="0.2">
      <c r="B772" s="393"/>
    </row>
    <row r="773" spans="2:2" x14ac:dyDescent="0.2">
      <c r="B773" s="393"/>
    </row>
    <row r="774" spans="2:2" x14ac:dyDescent="0.2">
      <c r="B774" s="393"/>
    </row>
    <row r="775" spans="2:2" x14ac:dyDescent="0.2">
      <c r="B775" s="393"/>
    </row>
    <row r="776" spans="2:2" x14ac:dyDescent="0.2">
      <c r="B776" s="393"/>
    </row>
    <row r="777" spans="2:2" x14ac:dyDescent="0.2">
      <c r="B777" s="393"/>
    </row>
    <row r="778" spans="2:2" x14ac:dyDescent="0.2">
      <c r="B778" s="393"/>
    </row>
    <row r="779" spans="2:2" x14ac:dyDescent="0.2">
      <c r="B779" s="393"/>
    </row>
    <row r="780" spans="2:2" x14ac:dyDescent="0.2">
      <c r="B780" s="393"/>
    </row>
    <row r="781" spans="2:2" x14ac:dyDescent="0.2">
      <c r="B781" s="393"/>
    </row>
    <row r="782" spans="2:2" x14ac:dyDescent="0.2">
      <c r="B782" s="393"/>
    </row>
    <row r="783" spans="2:2" x14ac:dyDescent="0.2">
      <c r="B783" s="393"/>
    </row>
    <row r="784" spans="2:2" x14ac:dyDescent="0.2">
      <c r="B784" s="393"/>
    </row>
    <row r="785" spans="2:2" x14ac:dyDescent="0.2">
      <c r="B785" s="393"/>
    </row>
    <row r="786" spans="2:2" x14ac:dyDescent="0.2">
      <c r="B786" s="393"/>
    </row>
    <row r="787" spans="2:2" x14ac:dyDescent="0.2">
      <c r="B787" s="393"/>
    </row>
    <row r="788" spans="2:2" x14ac:dyDescent="0.2">
      <c r="B788" s="393"/>
    </row>
    <row r="789" spans="2:2" x14ac:dyDescent="0.2">
      <c r="B789" s="393"/>
    </row>
    <row r="790" spans="2:2" x14ac:dyDescent="0.2">
      <c r="B790" s="393"/>
    </row>
    <row r="791" spans="2:2" x14ac:dyDescent="0.2">
      <c r="B791" s="393"/>
    </row>
    <row r="792" spans="2:2" x14ac:dyDescent="0.2">
      <c r="B792" s="393"/>
    </row>
    <row r="793" spans="2:2" x14ac:dyDescent="0.2">
      <c r="B793" s="393"/>
    </row>
    <row r="794" spans="2:2" x14ac:dyDescent="0.2">
      <c r="B794" s="393"/>
    </row>
    <row r="795" spans="2:2" x14ac:dyDescent="0.2">
      <c r="B795" s="393"/>
    </row>
    <row r="796" spans="2:2" x14ac:dyDescent="0.2">
      <c r="B796" s="393"/>
    </row>
    <row r="797" spans="2:2" x14ac:dyDescent="0.2">
      <c r="B797" s="393"/>
    </row>
    <row r="798" spans="2:2" x14ac:dyDescent="0.2">
      <c r="B798" s="393"/>
    </row>
    <row r="799" spans="2:2" x14ac:dyDescent="0.2">
      <c r="B799" s="393"/>
    </row>
    <row r="800" spans="2:2" x14ac:dyDescent="0.2">
      <c r="B800" s="393"/>
    </row>
    <row r="801" spans="2:2" x14ac:dyDescent="0.2">
      <c r="B801" s="393"/>
    </row>
    <row r="802" spans="2:2" x14ac:dyDescent="0.2">
      <c r="B802" s="393"/>
    </row>
    <row r="803" spans="2:2" x14ac:dyDescent="0.2">
      <c r="B803" s="393"/>
    </row>
    <row r="804" spans="2:2" x14ac:dyDescent="0.2">
      <c r="B804" s="393"/>
    </row>
    <row r="805" spans="2:2" x14ac:dyDescent="0.2">
      <c r="B805" s="393"/>
    </row>
    <row r="806" spans="2:2" x14ac:dyDescent="0.2">
      <c r="B806" s="393"/>
    </row>
    <row r="807" spans="2:2" x14ac:dyDescent="0.2">
      <c r="B807" s="393"/>
    </row>
    <row r="808" spans="2:2" x14ac:dyDescent="0.2">
      <c r="B808" s="393"/>
    </row>
    <row r="809" spans="2:2" x14ac:dyDescent="0.2">
      <c r="B809" s="393"/>
    </row>
    <row r="810" spans="2:2" x14ac:dyDescent="0.2">
      <c r="B810" s="393"/>
    </row>
    <row r="811" spans="2:2" x14ac:dyDescent="0.2">
      <c r="B811" s="393"/>
    </row>
    <row r="812" spans="2:2" x14ac:dyDescent="0.2">
      <c r="B812" s="393"/>
    </row>
    <row r="813" spans="2:2" x14ac:dyDescent="0.2">
      <c r="B813" s="393"/>
    </row>
    <row r="814" spans="2:2" x14ac:dyDescent="0.2">
      <c r="B814" s="393"/>
    </row>
    <row r="815" spans="2:2" x14ac:dyDescent="0.2">
      <c r="B815" s="393"/>
    </row>
    <row r="816" spans="2:2" x14ac:dyDescent="0.2">
      <c r="B816" s="393"/>
    </row>
    <row r="817" spans="2:2" x14ac:dyDescent="0.2">
      <c r="B817" s="393"/>
    </row>
    <row r="818" spans="2:2" x14ac:dyDescent="0.2">
      <c r="B818" s="393"/>
    </row>
    <row r="819" spans="2:2" x14ac:dyDescent="0.2">
      <c r="B819" s="393"/>
    </row>
    <row r="820" spans="2:2" x14ac:dyDescent="0.2">
      <c r="B820" s="393"/>
    </row>
    <row r="821" spans="2:2" x14ac:dyDescent="0.2">
      <c r="B821" s="393"/>
    </row>
    <row r="822" spans="2:2" x14ac:dyDescent="0.2">
      <c r="B822" s="393"/>
    </row>
    <row r="823" spans="2:2" x14ac:dyDescent="0.2">
      <c r="B823" s="393"/>
    </row>
    <row r="824" spans="2:2" x14ac:dyDescent="0.2">
      <c r="B824" s="393"/>
    </row>
    <row r="825" spans="2:2" x14ac:dyDescent="0.2">
      <c r="B825" s="393"/>
    </row>
    <row r="826" spans="2:2" x14ac:dyDescent="0.2">
      <c r="B826" s="393"/>
    </row>
    <row r="827" spans="2:2" x14ac:dyDescent="0.2">
      <c r="B827" s="393"/>
    </row>
    <row r="828" spans="2:2" x14ac:dyDescent="0.2">
      <c r="B828" s="393"/>
    </row>
    <row r="829" spans="2:2" x14ac:dyDescent="0.2">
      <c r="B829" s="393"/>
    </row>
    <row r="830" spans="2:2" x14ac:dyDescent="0.2">
      <c r="B830" s="393"/>
    </row>
    <row r="831" spans="2:2" x14ac:dyDescent="0.2">
      <c r="B831" s="393"/>
    </row>
    <row r="832" spans="2:2" x14ac:dyDescent="0.2">
      <c r="B832" s="393"/>
    </row>
    <row r="833" spans="2:2" x14ac:dyDescent="0.2">
      <c r="B833" s="393"/>
    </row>
    <row r="834" spans="2:2" x14ac:dyDescent="0.2">
      <c r="B834" s="393"/>
    </row>
    <row r="835" spans="2:2" x14ac:dyDescent="0.2">
      <c r="B835" s="393"/>
    </row>
    <row r="836" spans="2:2" x14ac:dyDescent="0.2">
      <c r="B836" s="393"/>
    </row>
    <row r="837" spans="2:2" x14ac:dyDescent="0.2">
      <c r="B837" s="393"/>
    </row>
    <row r="838" spans="2:2" x14ac:dyDescent="0.2">
      <c r="B838" s="393"/>
    </row>
    <row r="839" spans="2:2" x14ac:dyDescent="0.2">
      <c r="B839" s="393"/>
    </row>
    <row r="840" spans="2:2" x14ac:dyDescent="0.2">
      <c r="B840" s="393"/>
    </row>
    <row r="841" spans="2:2" x14ac:dyDescent="0.2">
      <c r="B841" s="393"/>
    </row>
    <row r="842" spans="2:2" x14ac:dyDescent="0.2">
      <c r="B842" s="393"/>
    </row>
    <row r="843" spans="2:2" x14ac:dyDescent="0.2">
      <c r="B843" s="393"/>
    </row>
    <row r="844" spans="2:2" x14ac:dyDescent="0.2">
      <c r="B844" s="393"/>
    </row>
    <row r="845" spans="2:2" x14ac:dyDescent="0.2">
      <c r="B845" s="393"/>
    </row>
    <row r="846" spans="2:2" x14ac:dyDescent="0.2">
      <c r="B846" s="393"/>
    </row>
    <row r="847" spans="2:2" x14ac:dyDescent="0.2">
      <c r="B847" s="393"/>
    </row>
    <row r="848" spans="2:2" x14ac:dyDescent="0.2">
      <c r="B848" s="393"/>
    </row>
    <row r="849" spans="2:2" x14ac:dyDescent="0.2">
      <c r="B849" s="393"/>
    </row>
    <row r="850" spans="2:2" x14ac:dyDescent="0.2">
      <c r="B850" s="393"/>
    </row>
    <row r="851" spans="2:2" x14ac:dyDescent="0.2">
      <c r="B851" s="393"/>
    </row>
    <row r="852" spans="2:2" x14ac:dyDescent="0.2">
      <c r="B852" s="393"/>
    </row>
    <row r="853" spans="2:2" x14ac:dyDescent="0.2">
      <c r="B853" s="393"/>
    </row>
    <row r="854" spans="2:2" x14ac:dyDescent="0.2">
      <c r="B854" s="393"/>
    </row>
    <row r="855" spans="2:2" x14ac:dyDescent="0.2">
      <c r="B855" s="393"/>
    </row>
    <row r="856" spans="2:2" x14ac:dyDescent="0.2">
      <c r="B856" s="393"/>
    </row>
    <row r="857" spans="2:2" x14ac:dyDescent="0.2">
      <c r="B857" s="393"/>
    </row>
    <row r="858" spans="2:2" x14ac:dyDescent="0.2">
      <c r="B858" s="393"/>
    </row>
    <row r="859" spans="2:2" x14ac:dyDescent="0.2">
      <c r="B859" s="393"/>
    </row>
    <row r="860" spans="2:2" x14ac:dyDescent="0.2">
      <c r="B860" s="393"/>
    </row>
    <row r="861" spans="2:2" x14ac:dyDescent="0.2">
      <c r="B861" s="393"/>
    </row>
    <row r="862" spans="2:2" x14ac:dyDescent="0.2">
      <c r="B862" s="393"/>
    </row>
    <row r="863" spans="2:2" x14ac:dyDescent="0.2">
      <c r="B863" s="393"/>
    </row>
    <row r="864" spans="2:2" x14ac:dyDescent="0.2">
      <c r="B864" s="393"/>
    </row>
    <row r="865" spans="2:2" x14ac:dyDescent="0.2">
      <c r="B865" s="393"/>
    </row>
    <row r="866" spans="2:2" x14ac:dyDescent="0.2">
      <c r="B866" s="393"/>
    </row>
    <row r="867" spans="2:2" x14ac:dyDescent="0.2">
      <c r="B867" s="393"/>
    </row>
    <row r="868" spans="2:2" x14ac:dyDescent="0.2">
      <c r="B868" s="393"/>
    </row>
    <row r="869" spans="2:2" x14ac:dyDescent="0.2">
      <c r="B869" s="393"/>
    </row>
    <row r="870" spans="2:2" x14ac:dyDescent="0.2">
      <c r="B870" s="393"/>
    </row>
    <row r="871" spans="2:2" x14ac:dyDescent="0.2">
      <c r="B871" s="393"/>
    </row>
    <row r="872" spans="2:2" x14ac:dyDescent="0.2">
      <c r="B872" s="393"/>
    </row>
    <row r="873" spans="2:2" x14ac:dyDescent="0.2">
      <c r="B873" s="393"/>
    </row>
    <row r="874" spans="2:2" x14ac:dyDescent="0.2">
      <c r="B874" s="393"/>
    </row>
    <row r="875" spans="2:2" x14ac:dyDescent="0.2">
      <c r="B875" s="393"/>
    </row>
    <row r="876" spans="2:2" x14ac:dyDescent="0.2">
      <c r="B876" s="393"/>
    </row>
    <row r="877" spans="2:2" x14ac:dyDescent="0.2">
      <c r="B877" s="393"/>
    </row>
    <row r="878" spans="2:2" x14ac:dyDescent="0.2">
      <c r="B878" s="393"/>
    </row>
    <row r="879" spans="2:2" x14ac:dyDescent="0.2">
      <c r="B879" s="393"/>
    </row>
    <row r="880" spans="2:2" x14ac:dyDescent="0.2">
      <c r="B880" s="393"/>
    </row>
    <row r="881" spans="2:2" x14ac:dyDescent="0.2">
      <c r="B881" s="393"/>
    </row>
    <row r="882" spans="2:2" x14ac:dyDescent="0.2">
      <c r="B882" s="393"/>
    </row>
    <row r="883" spans="2:2" x14ac:dyDescent="0.2">
      <c r="B883" s="393"/>
    </row>
    <row r="884" spans="2:2" x14ac:dyDescent="0.2">
      <c r="B884" s="393"/>
    </row>
    <row r="885" spans="2:2" x14ac:dyDescent="0.2">
      <c r="B885" s="393"/>
    </row>
    <row r="886" spans="2:2" x14ac:dyDescent="0.2">
      <c r="B886" s="393"/>
    </row>
    <row r="887" spans="2:2" x14ac:dyDescent="0.2">
      <c r="B887" s="393"/>
    </row>
    <row r="888" spans="2:2" x14ac:dyDescent="0.2">
      <c r="B888" s="393"/>
    </row>
    <row r="889" spans="2:2" x14ac:dyDescent="0.2">
      <c r="B889" s="393"/>
    </row>
    <row r="890" spans="2:2" x14ac:dyDescent="0.2">
      <c r="B890" s="393"/>
    </row>
    <row r="891" spans="2:2" x14ac:dyDescent="0.2">
      <c r="B891" s="393"/>
    </row>
    <row r="892" spans="2:2" x14ac:dyDescent="0.2">
      <c r="B892" s="393"/>
    </row>
    <row r="893" spans="2:2" x14ac:dyDescent="0.2">
      <c r="B893" s="393"/>
    </row>
    <row r="894" spans="2:2" x14ac:dyDescent="0.2">
      <c r="B894" s="393"/>
    </row>
    <row r="895" spans="2:2" x14ac:dyDescent="0.2">
      <c r="B895" s="393"/>
    </row>
    <row r="896" spans="2:2" x14ac:dyDescent="0.2">
      <c r="B896" s="393"/>
    </row>
    <row r="897" spans="2:2" x14ac:dyDescent="0.2">
      <c r="B897" s="393"/>
    </row>
    <row r="898" spans="2:2" x14ac:dyDescent="0.2">
      <c r="B898" s="393"/>
    </row>
    <row r="899" spans="2:2" x14ac:dyDescent="0.2">
      <c r="B899" s="393"/>
    </row>
    <row r="900" spans="2:2" x14ac:dyDescent="0.2">
      <c r="B900" s="393"/>
    </row>
    <row r="901" spans="2:2" x14ac:dyDescent="0.2">
      <c r="B901" s="393"/>
    </row>
    <row r="902" spans="2:2" x14ac:dyDescent="0.2">
      <c r="B902" s="393"/>
    </row>
    <row r="903" spans="2:2" x14ac:dyDescent="0.2">
      <c r="B903" s="393"/>
    </row>
    <row r="904" spans="2:2" x14ac:dyDescent="0.2">
      <c r="B904" s="393"/>
    </row>
    <row r="905" spans="2:2" x14ac:dyDescent="0.2">
      <c r="B905" s="393"/>
    </row>
    <row r="906" spans="2:2" x14ac:dyDescent="0.2">
      <c r="B906" s="393"/>
    </row>
    <row r="907" spans="2:2" x14ac:dyDescent="0.2">
      <c r="B907" s="393"/>
    </row>
    <row r="908" spans="2:2" x14ac:dyDescent="0.2">
      <c r="B908" s="393"/>
    </row>
    <row r="909" spans="2:2" x14ac:dyDescent="0.2">
      <c r="B909" s="393"/>
    </row>
    <row r="910" spans="2:2" x14ac:dyDescent="0.2">
      <c r="B910" s="393"/>
    </row>
    <row r="911" spans="2:2" x14ac:dyDescent="0.2">
      <c r="B911" s="393"/>
    </row>
    <row r="912" spans="2:2" x14ac:dyDescent="0.2">
      <c r="B912" s="393"/>
    </row>
    <row r="913" spans="2:2" x14ac:dyDescent="0.2">
      <c r="B913" s="393"/>
    </row>
    <row r="914" spans="2:2" x14ac:dyDescent="0.2">
      <c r="B914" s="393"/>
    </row>
    <row r="915" spans="2:2" x14ac:dyDescent="0.2">
      <c r="B915" s="393"/>
    </row>
    <row r="916" spans="2:2" x14ac:dyDescent="0.2">
      <c r="B916" s="393"/>
    </row>
    <row r="917" spans="2:2" x14ac:dyDescent="0.2">
      <c r="B917" s="393"/>
    </row>
    <row r="918" spans="2:2" x14ac:dyDescent="0.2">
      <c r="B918" s="393"/>
    </row>
    <row r="919" spans="2:2" x14ac:dyDescent="0.2">
      <c r="B919" s="393"/>
    </row>
    <row r="920" spans="2:2" x14ac:dyDescent="0.2">
      <c r="B920" s="393"/>
    </row>
    <row r="921" spans="2:2" x14ac:dyDescent="0.2">
      <c r="B921" s="393"/>
    </row>
    <row r="922" spans="2:2" x14ac:dyDescent="0.2">
      <c r="B922" s="393"/>
    </row>
    <row r="923" spans="2:2" x14ac:dyDescent="0.2">
      <c r="B923" s="393"/>
    </row>
    <row r="924" spans="2:2" x14ac:dyDescent="0.2">
      <c r="B924" s="393"/>
    </row>
    <row r="925" spans="2:2" x14ac:dyDescent="0.2">
      <c r="B925" s="393"/>
    </row>
    <row r="926" spans="2:2" x14ac:dyDescent="0.2">
      <c r="B926" s="393"/>
    </row>
    <row r="927" spans="2:2" x14ac:dyDescent="0.2">
      <c r="B927" s="393"/>
    </row>
    <row r="928" spans="2:2" x14ac:dyDescent="0.2">
      <c r="B928" s="393"/>
    </row>
    <row r="929" spans="2:2" x14ac:dyDescent="0.2">
      <c r="B929" s="393"/>
    </row>
    <row r="930" spans="2:2" x14ac:dyDescent="0.2">
      <c r="B930" s="393"/>
    </row>
    <row r="931" spans="2:2" x14ac:dyDescent="0.2">
      <c r="B931" s="393"/>
    </row>
    <row r="932" spans="2:2" x14ac:dyDescent="0.2">
      <c r="B932" s="393"/>
    </row>
    <row r="933" spans="2:2" x14ac:dyDescent="0.2">
      <c r="B933" s="393"/>
    </row>
    <row r="934" spans="2:2" x14ac:dyDescent="0.2">
      <c r="B934" s="393"/>
    </row>
    <row r="935" spans="2:2" x14ac:dyDescent="0.2">
      <c r="B935" s="393"/>
    </row>
    <row r="936" spans="2:2" x14ac:dyDescent="0.2">
      <c r="B936" s="393"/>
    </row>
    <row r="937" spans="2:2" x14ac:dyDescent="0.2">
      <c r="B937" s="393"/>
    </row>
    <row r="938" spans="2:2" x14ac:dyDescent="0.2">
      <c r="B938" s="393"/>
    </row>
    <row r="939" spans="2:2" x14ac:dyDescent="0.2">
      <c r="B939" s="393"/>
    </row>
    <row r="940" spans="2:2" x14ac:dyDescent="0.2">
      <c r="B940" s="393"/>
    </row>
    <row r="941" spans="2:2" x14ac:dyDescent="0.2">
      <c r="B941" s="393"/>
    </row>
    <row r="942" spans="2:2" x14ac:dyDescent="0.2">
      <c r="B942" s="393"/>
    </row>
    <row r="943" spans="2:2" x14ac:dyDescent="0.2">
      <c r="B943" s="393"/>
    </row>
    <row r="944" spans="2:2" x14ac:dyDescent="0.2">
      <c r="B944" s="393"/>
    </row>
    <row r="945" spans="2:2" x14ac:dyDescent="0.2">
      <c r="B945" s="393"/>
    </row>
    <row r="946" spans="2:2" x14ac:dyDescent="0.2">
      <c r="B946" s="393"/>
    </row>
    <row r="947" spans="2:2" x14ac:dyDescent="0.2">
      <c r="B947" s="393"/>
    </row>
    <row r="948" spans="2:2" x14ac:dyDescent="0.2">
      <c r="B948" s="393"/>
    </row>
    <row r="949" spans="2:2" x14ac:dyDescent="0.2">
      <c r="B949" s="393"/>
    </row>
    <row r="950" spans="2:2" x14ac:dyDescent="0.2">
      <c r="B950" s="393"/>
    </row>
    <row r="951" spans="2:2" x14ac:dyDescent="0.2">
      <c r="B951" s="393"/>
    </row>
    <row r="952" spans="2:2" x14ac:dyDescent="0.2">
      <c r="B952" s="393"/>
    </row>
    <row r="953" spans="2:2" x14ac:dyDescent="0.2">
      <c r="B953" s="393"/>
    </row>
    <row r="954" spans="2:2" x14ac:dyDescent="0.2">
      <c r="B954" s="393"/>
    </row>
    <row r="955" spans="2:2" x14ac:dyDescent="0.2">
      <c r="B955" s="393"/>
    </row>
    <row r="956" spans="2:2" x14ac:dyDescent="0.2">
      <c r="B956" s="393"/>
    </row>
    <row r="957" spans="2:2" x14ac:dyDescent="0.2">
      <c r="B957" s="393"/>
    </row>
    <row r="958" spans="2:2" x14ac:dyDescent="0.2">
      <c r="B958" s="393"/>
    </row>
    <row r="959" spans="2:2" x14ac:dyDescent="0.2">
      <c r="B959" s="393"/>
    </row>
    <row r="960" spans="2:2" x14ac:dyDescent="0.2">
      <c r="B960" s="393"/>
    </row>
    <row r="961" spans="2:2" x14ac:dyDescent="0.2">
      <c r="B961" s="393"/>
    </row>
    <row r="962" spans="2:2" x14ac:dyDescent="0.2">
      <c r="B962" s="393"/>
    </row>
    <row r="963" spans="2:2" x14ac:dyDescent="0.2">
      <c r="B963" s="393"/>
    </row>
    <row r="964" spans="2:2" x14ac:dyDescent="0.2">
      <c r="B964" s="393"/>
    </row>
    <row r="965" spans="2:2" x14ac:dyDescent="0.2">
      <c r="B965" s="393"/>
    </row>
    <row r="966" spans="2:2" x14ac:dyDescent="0.2">
      <c r="B966" s="393"/>
    </row>
    <row r="967" spans="2:2" x14ac:dyDescent="0.2">
      <c r="B967" s="393"/>
    </row>
    <row r="968" spans="2:2" x14ac:dyDescent="0.2">
      <c r="B968" s="393"/>
    </row>
    <row r="969" spans="2:2" x14ac:dyDescent="0.2">
      <c r="B969" s="393"/>
    </row>
    <row r="970" spans="2:2" x14ac:dyDescent="0.2">
      <c r="B970" s="393"/>
    </row>
    <row r="971" spans="2:2" x14ac:dyDescent="0.2">
      <c r="B971" s="393"/>
    </row>
    <row r="972" spans="2:2" x14ac:dyDescent="0.2">
      <c r="B972" s="393"/>
    </row>
    <row r="973" spans="2:2" x14ac:dyDescent="0.2">
      <c r="B973" s="393"/>
    </row>
    <row r="974" spans="2:2" x14ac:dyDescent="0.2">
      <c r="B974" s="393"/>
    </row>
    <row r="975" spans="2:2" x14ac:dyDescent="0.2">
      <c r="B975" s="393"/>
    </row>
    <row r="976" spans="2:2" x14ac:dyDescent="0.2">
      <c r="B976" s="393"/>
    </row>
    <row r="977" spans="2:2" x14ac:dyDescent="0.2">
      <c r="B977" s="393"/>
    </row>
    <row r="978" spans="2:2" x14ac:dyDescent="0.2">
      <c r="B978" s="393"/>
    </row>
    <row r="979" spans="2:2" x14ac:dyDescent="0.2">
      <c r="B979" s="393"/>
    </row>
    <row r="980" spans="2:2" x14ac:dyDescent="0.2">
      <c r="B980" s="393"/>
    </row>
    <row r="981" spans="2:2" x14ac:dyDescent="0.2">
      <c r="B981" s="393"/>
    </row>
    <row r="982" spans="2:2" x14ac:dyDescent="0.2">
      <c r="B982" s="393"/>
    </row>
    <row r="983" spans="2:2" x14ac:dyDescent="0.2">
      <c r="B983" s="393"/>
    </row>
    <row r="984" spans="2:2" x14ac:dyDescent="0.2">
      <c r="B984" s="393"/>
    </row>
    <row r="985" spans="2:2" x14ac:dyDescent="0.2">
      <c r="B985" s="393"/>
    </row>
    <row r="986" spans="2:2" x14ac:dyDescent="0.2">
      <c r="B986" s="393"/>
    </row>
    <row r="987" spans="2:2" x14ac:dyDescent="0.2">
      <c r="B987" s="393"/>
    </row>
    <row r="988" spans="2:2" x14ac:dyDescent="0.2">
      <c r="B988" s="393"/>
    </row>
    <row r="989" spans="2:2" x14ac:dyDescent="0.2">
      <c r="B989" s="393"/>
    </row>
    <row r="990" spans="2:2" x14ac:dyDescent="0.2">
      <c r="B990" s="393"/>
    </row>
    <row r="991" spans="2:2" x14ac:dyDescent="0.2">
      <c r="B991" s="393"/>
    </row>
    <row r="992" spans="2:2" x14ac:dyDescent="0.2">
      <c r="B992" s="393"/>
    </row>
    <row r="993" spans="2:2" x14ac:dyDescent="0.2">
      <c r="B993" s="393"/>
    </row>
    <row r="994" spans="2:2" x14ac:dyDescent="0.2">
      <c r="B994" s="393"/>
    </row>
    <row r="995" spans="2:2" x14ac:dyDescent="0.2">
      <c r="B995" s="393"/>
    </row>
    <row r="996" spans="2:2" x14ac:dyDescent="0.2">
      <c r="B996" s="393"/>
    </row>
    <row r="997" spans="2:2" x14ac:dyDescent="0.2">
      <c r="B997" s="393"/>
    </row>
    <row r="998" spans="2:2" x14ac:dyDescent="0.2">
      <c r="B998" s="393"/>
    </row>
    <row r="999" spans="2:2" x14ac:dyDescent="0.2">
      <c r="B999" s="393"/>
    </row>
    <row r="1000" spans="2:2" x14ac:dyDescent="0.2">
      <c r="B1000" s="393"/>
    </row>
    <row r="1001" spans="2:2" x14ac:dyDescent="0.2">
      <c r="B1001" s="393"/>
    </row>
    <row r="1002" spans="2:2" x14ac:dyDescent="0.2">
      <c r="B1002" s="393"/>
    </row>
    <row r="1003" spans="2:2" x14ac:dyDescent="0.2">
      <c r="B1003" s="393"/>
    </row>
    <row r="1004" spans="2:2" x14ac:dyDescent="0.2">
      <c r="B1004" s="393"/>
    </row>
    <row r="1005" spans="2:2" x14ac:dyDescent="0.2">
      <c r="B1005" s="393"/>
    </row>
    <row r="1006" spans="2:2" x14ac:dyDescent="0.2">
      <c r="B1006" s="393"/>
    </row>
    <row r="1007" spans="2:2" x14ac:dyDescent="0.2">
      <c r="B1007" s="393"/>
    </row>
    <row r="1008" spans="2:2" x14ac:dyDescent="0.2">
      <c r="B1008" s="393"/>
    </row>
    <row r="1009" spans="2:2" x14ac:dyDescent="0.2">
      <c r="B1009" s="393"/>
    </row>
    <row r="1010" spans="2:2" x14ac:dyDescent="0.2">
      <c r="B1010" s="393"/>
    </row>
    <row r="1011" spans="2:2" x14ac:dyDescent="0.2">
      <c r="B1011" s="393"/>
    </row>
    <row r="1012" spans="2:2" x14ac:dyDescent="0.2">
      <c r="B1012" s="393"/>
    </row>
    <row r="1013" spans="2:2" x14ac:dyDescent="0.2">
      <c r="B1013" s="393"/>
    </row>
    <row r="1014" spans="2:2" x14ac:dyDescent="0.2">
      <c r="B1014" s="393"/>
    </row>
    <row r="1015" spans="2:2" x14ac:dyDescent="0.2">
      <c r="B1015" s="393"/>
    </row>
    <row r="1016" spans="2:2" x14ac:dyDescent="0.2">
      <c r="B1016" s="393"/>
    </row>
    <row r="1017" spans="2:2" x14ac:dyDescent="0.2">
      <c r="B1017" s="393"/>
    </row>
    <row r="1018" spans="2:2" x14ac:dyDescent="0.2">
      <c r="B1018" s="393"/>
    </row>
    <row r="1019" spans="2:2" x14ac:dyDescent="0.2">
      <c r="B1019" s="393"/>
    </row>
    <row r="1020" spans="2:2" x14ac:dyDescent="0.2">
      <c r="B1020" s="393"/>
    </row>
    <row r="1021" spans="2:2" x14ac:dyDescent="0.2">
      <c r="B1021" s="393"/>
    </row>
    <row r="1022" spans="2:2" x14ac:dyDescent="0.2">
      <c r="B1022" s="393"/>
    </row>
    <row r="1023" spans="2:2" x14ac:dyDescent="0.2">
      <c r="B1023" s="393"/>
    </row>
    <row r="1024" spans="2:2" x14ac:dyDescent="0.2">
      <c r="B1024" s="393"/>
    </row>
    <row r="1025" spans="2:2" x14ac:dyDescent="0.2">
      <c r="B1025" s="393"/>
    </row>
    <row r="1026" spans="2:2" x14ac:dyDescent="0.2">
      <c r="B1026" s="393"/>
    </row>
    <row r="1027" spans="2:2" x14ac:dyDescent="0.2">
      <c r="B1027" s="393"/>
    </row>
    <row r="1028" spans="2:2" x14ac:dyDescent="0.2">
      <c r="B1028" s="393"/>
    </row>
    <row r="1029" spans="2:2" x14ac:dyDescent="0.2">
      <c r="B1029" s="393"/>
    </row>
    <row r="1030" spans="2:2" x14ac:dyDescent="0.2">
      <c r="B1030" s="393"/>
    </row>
    <row r="1031" spans="2:2" x14ac:dyDescent="0.2">
      <c r="B1031" s="393"/>
    </row>
    <row r="1032" spans="2:2" x14ac:dyDescent="0.2">
      <c r="B1032" s="393"/>
    </row>
    <row r="1033" spans="2:2" x14ac:dyDescent="0.2">
      <c r="B1033" s="393"/>
    </row>
    <row r="1034" spans="2:2" x14ac:dyDescent="0.2">
      <c r="B1034" s="393"/>
    </row>
    <row r="1035" spans="2:2" x14ac:dyDescent="0.2">
      <c r="B1035" s="393"/>
    </row>
    <row r="1036" spans="2:2" x14ac:dyDescent="0.2">
      <c r="B1036" s="393"/>
    </row>
    <row r="1037" spans="2:2" x14ac:dyDescent="0.2">
      <c r="B1037" s="393"/>
    </row>
    <row r="1038" spans="2:2" x14ac:dyDescent="0.2">
      <c r="B1038" s="393"/>
    </row>
    <row r="1039" spans="2:2" x14ac:dyDescent="0.2">
      <c r="B1039" s="393"/>
    </row>
    <row r="1040" spans="2:2" x14ac:dyDescent="0.2">
      <c r="B1040" s="393"/>
    </row>
    <row r="1041" spans="2:2" x14ac:dyDescent="0.2">
      <c r="B1041" s="393"/>
    </row>
    <row r="1042" spans="2:2" x14ac:dyDescent="0.2">
      <c r="B1042" s="393"/>
    </row>
    <row r="1043" spans="2:2" x14ac:dyDescent="0.2">
      <c r="B1043" s="393"/>
    </row>
    <row r="1044" spans="2:2" x14ac:dyDescent="0.2">
      <c r="B1044" s="393"/>
    </row>
    <row r="1045" spans="2:2" x14ac:dyDescent="0.2">
      <c r="B1045" s="393"/>
    </row>
    <row r="1046" spans="2:2" x14ac:dyDescent="0.2">
      <c r="B1046" s="393"/>
    </row>
    <row r="1047" spans="2:2" x14ac:dyDescent="0.2">
      <c r="B1047" s="393"/>
    </row>
    <row r="1048" spans="2:2" x14ac:dyDescent="0.2">
      <c r="B1048" s="393"/>
    </row>
    <row r="1049" spans="2:2" x14ac:dyDescent="0.2">
      <c r="B1049" s="393"/>
    </row>
    <row r="1050" spans="2:2" x14ac:dyDescent="0.2">
      <c r="B1050" s="393"/>
    </row>
    <row r="1051" spans="2:2" x14ac:dyDescent="0.2">
      <c r="B1051" s="393"/>
    </row>
    <row r="1052" spans="2:2" x14ac:dyDescent="0.2">
      <c r="B1052" s="393"/>
    </row>
    <row r="1053" spans="2:2" x14ac:dyDescent="0.2">
      <c r="B1053" s="393"/>
    </row>
    <row r="1054" spans="2:2" x14ac:dyDescent="0.2">
      <c r="B1054" s="393"/>
    </row>
    <row r="1055" spans="2:2" x14ac:dyDescent="0.2">
      <c r="B1055" s="393"/>
    </row>
    <row r="1056" spans="2:2" x14ac:dyDescent="0.2">
      <c r="B1056" s="393"/>
    </row>
    <row r="1057" spans="2:2" x14ac:dyDescent="0.2">
      <c r="B1057" s="393"/>
    </row>
    <row r="1058" spans="2:2" x14ac:dyDescent="0.2">
      <c r="B1058" s="393"/>
    </row>
    <row r="1059" spans="2:2" x14ac:dyDescent="0.2">
      <c r="B1059" s="393"/>
    </row>
    <row r="1060" spans="2:2" x14ac:dyDescent="0.2">
      <c r="B1060" s="393"/>
    </row>
    <row r="1061" spans="2:2" x14ac:dyDescent="0.2">
      <c r="B1061" s="393"/>
    </row>
    <row r="1062" spans="2:2" x14ac:dyDescent="0.2">
      <c r="B1062" s="393"/>
    </row>
    <row r="1063" spans="2:2" x14ac:dyDescent="0.2">
      <c r="B1063" s="393"/>
    </row>
    <row r="1064" spans="2:2" x14ac:dyDescent="0.2">
      <c r="B1064" s="393"/>
    </row>
    <row r="1065" spans="2:2" x14ac:dyDescent="0.2">
      <c r="B1065" s="393"/>
    </row>
    <row r="1066" spans="2:2" x14ac:dyDescent="0.2">
      <c r="B1066" s="393"/>
    </row>
    <row r="1067" spans="2:2" x14ac:dyDescent="0.2">
      <c r="B1067" s="393"/>
    </row>
    <row r="1068" spans="2:2" x14ac:dyDescent="0.2">
      <c r="B1068" s="393"/>
    </row>
    <row r="1069" spans="2:2" x14ac:dyDescent="0.2">
      <c r="B1069" s="393"/>
    </row>
    <row r="1070" spans="2:2" x14ac:dyDescent="0.2">
      <c r="B1070" s="393"/>
    </row>
    <row r="1071" spans="2:2" x14ac:dyDescent="0.2">
      <c r="B1071" s="393"/>
    </row>
    <row r="1072" spans="2:2" x14ac:dyDescent="0.2">
      <c r="B1072" s="393"/>
    </row>
    <row r="1073" spans="2:2" x14ac:dyDescent="0.2">
      <c r="B1073" s="393"/>
    </row>
    <row r="1074" spans="2:2" x14ac:dyDescent="0.2">
      <c r="B1074" s="393"/>
    </row>
    <row r="1075" spans="2:2" x14ac:dyDescent="0.2">
      <c r="B1075" s="393"/>
    </row>
    <row r="1076" spans="2:2" x14ac:dyDescent="0.2">
      <c r="B1076" s="393"/>
    </row>
    <row r="1077" spans="2:2" x14ac:dyDescent="0.2">
      <c r="B1077" s="393"/>
    </row>
    <row r="1078" spans="2:2" x14ac:dyDescent="0.2">
      <c r="B1078" s="393"/>
    </row>
    <row r="1079" spans="2:2" x14ac:dyDescent="0.2">
      <c r="B1079" s="393"/>
    </row>
    <row r="1080" spans="2:2" x14ac:dyDescent="0.2">
      <c r="B1080" s="393"/>
    </row>
    <row r="1081" spans="2:2" x14ac:dyDescent="0.2">
      <c r="B1081" s="393"/>
    </row>
    <row r="1082" spans="2:2" x14ac:dyDescent="0.2">
      <c r="B1082" s="393"/>
    </row>
    <row r="1083" spans="2:2" x14ac:dyDescent="0.2">
      <c r="B1083" s="393"/>
    </row>
    <row r="1084" spans="2:2" x14ac:dyDescent="0.2">
      <c r="B1084" s="393"/>
    </row>
    <row r="1085" spans="2:2" x14ac:dyDescent="0.2">
      <c r="B1085" s="393"/>
    </row>
    <row r="1086" spans="2:2" x14ac:dyDescent="0.2">
      <c r="B1086" s="393"/>
    </row>
    <row r="1087" spans="2:2" x14ac:dyDescent="0.2">
      <c r="B1087" s="393"/>
    </row>
    <row r="1088" spans="2:2" x14ac:dyDescent="0.2">
      <c r="B1088" s="393"/>
    </row>
    <row r="1089" spans="2:2" x14ac:dyDescent="0.2">
      <c r="B1089" s="393"/>
    </row>
    <row r="1090" spans="2:2" x14ac:dyDescent="0.2">
      <c r="B1090" s="393"/>
    </row>
    <row r="1091" spans="2:2" x14ac:dyDescent="0.2">
      <c r="B1091" s="393"/>
    </row>
    <row r="1092" spans="2:2" x14ac:dyDescent="0.2">
      <c r="B1092" s="393"/>
    </row>
    <row r="1093" spans="2:2" x14ac:dyDescent="0.2">
      <c r="B1093" s="393"/>
    </row>
    <row r="1094" spans="2:2" x14ac:dyDescent="0.2">
      <c r="B1094" s="393"/>
    </row>
    <row r="1095" spans="2:2" x14ac:dyDescent="0.2">
      <c r="B1095" s="393"/>
    </row>
    <row r="1096" spans="2:2" x14ac:dyDescent="0.2">
      <c r="B1096" s="393"/>
    </row>
    <row r="1097" spans="2:2" x14ac:dyDescent="0.2">
      <c r="B1097" s="393"/>
    </row>
    <row r="1098" spans="2:2" x14ac:dyDescent="0.2">
      <c r="B1098" s="393"/>
    </row>
    <row r="1099" spans="2:2" x14ac:dyDescent="0.2">
      <c r="B1099" s="393"/>
    </row>
    <row r="1100" spans="2:2" x14ac:dyDescent="0.2">
      <c r="B1100" s="393"/>
    </row>
    <row r="1101" spans="2:2" x14ac:dyDescent="0.2">
      <c r="B1101" s="393"/>
    </row>
    <row r="1102" spans="2:2" x14ac:dyDescent="0.2">
      <c r="B1102" s="393"/>
    </row>
    <row r="1103" spans="2:2" x14ac:dyDescent="0.2">
      <c r="B1103" s="393"/>
    </row>
    <row r="1104" spans="2:2" x14ac:dyDescent="0.2">
      <c r="B1104" s="393"/>
    </row>
    <row r="1105" spans="2:2" x14ac:dyDescent="0.2">
      <c r="B1105" s="393"/>
    </row>
    <row r="1106" spans="2:2" x14ac:dyDescent="0.2">
      <c r="B1106" s="393"/>
    </row>
    <row r="1107" spans="2:2" x14ac:dyDescent="0.2">
      <c r="B1107" s="393"/>
    </row>
    <row r="1108" spans="2:2" x14ac:dyDescent="0.2">
      <c r="B1108" s="393"/>
    </row>
    <row r="1109" spans="2:2" x14ac:dyDescent="0.2">
      <c r="B1109" s="393"/>
    </row>
    <row r="1110" spans="2:2" x14ac:dyDescent="0.2">
      <c r="B1110" s="393"/>
    </row>
    <row r="1111" spans="2:2" x14ac:dyDescent="0.2">
      <c r="B1111" s="393"/>
    </row>
    <row r="1112" spans="2:2" x14ac:dyDescent="0.2">
      <c r="B1112" s="393"/>
    </row>
    <row r="1113" spans="2:2" x14ac:dyDescent="0.2">
      <c r="B1113" s="393"/>
    </row>
    <row r="1114" spans="2:2" x14ac:dyDescent="0.2">
      <c r="B1114" s="393"/>
    </row>
    <row r="1115" spans="2:2" x14ac:dyDescent="0.2">
      <c r="B1115" s="393"/>
    </row>
    <row r="1116" spans="2:2" x14ac:dyDescent="0.2">
      <c r="B1116" s="393"/>
    </row>
    <row r="1117" spans="2:2" x14ac:dyDescent="0.2">
      <c r="B1117" s="393"/>
    </row>
    <row r="1118" spans="2:2" x14ac:dyDescent="0.2">
      <c r="B1118" s="393"/>
    </row>
    <row r="1119" spans="2:2" x14ac:dyDescent="0.2">
      <c r="B1119" s="393"/>
    </row>
    <row r="1120" spans="2:2" x14ac:dyDescent="0.2">
      <c r="B1120" s="393"/>
    </row>
    <row r="1121" spans="2:2" x14ac:dyDescent="0.2">
      <c r="B1121" s="393"/>
    </row>
    <row r="1122" spans="2:2" x14ac:dyDescent="0.2">
      <c r="B1122" s="393"/>
    </row>
    <row r="1123" spans="2:2" x14ac:dyDescent="0.2">
      <c r="B1123" s="393"/>
    </row>
    <row r="1124" spans="2:2" x14ac:dyDescent="0.2">
      <c r="B1124" s="393"/>
    </row>
    <row r="1125" spans="2:2" x14ac:dyDescent="0.2">
      <c r="B1125" s="393"/>
    </row>
    <row r="1126" spans="2:2" x14ac:dyDescent="0.2">
      <c r="B1126" s="393"/>
    </row>
    <row r="1127" spans="2:2" x14ac:dyDescent="0.2">
      <c r="B1127" s="393"/>
    </row>
    <row r="1128" spans="2:2" x14ac:dyDescent="0.2">
      <c r="B1128" s="393"/>
    </row>
    <row r="1129" spans="2:2" x14ac:dyDescent="0.2">
      <c r="B1129" s="393"/>
    </row>
    <row r="1130" spans="2:2" x14ac:dyDescent="0.2">
      <c r="B1130" s="393"/>
    </row>
    <row r="1131" spans="2:2" x14ac:dyDescent="0.2">
      <c r="B1131" s="393"/>
    </row>
    <row r="1132" spans="2:2" x14ac:dyDescent="0.2">
      <c r="B1132" s="393"/>
    </row>
    <row r="1133" spans="2:2" x14ac:dyDescent="0.2">
      <c r="B1133" s="393"/>
    </row>
    <row r="1134" spans="2:2" x14ac:dyDescent="0.2">
      <c r="B1134" s="393"/>
    </row>
    <row r="1135" spans="2:2" x14ac:dyDescent="0.2">
      <c r="B1135" s="393"/>
    </row>
    <row r="1136" spans="2:2" x14ac:dyDescent="0.2">
      <c r="B1136" s="393"/>
    </row>
    <row r="1137" spans="2:2" x14ac:dyDescent="0.2">
      <c r="B1137" s="393"/>
    </row>
    <row r="1138" spans="2:2" x14ac:dyDescent="0.2">
      <c r="B1138" s="393"/>
    </row>
    <row r="1139" spans="2:2" x14ac:dyDescent="0.2">
      <c r="B1139" s="393"/>
    </row>
    <row r="1140" spans="2:2" x14ac:dyDescent="0.2">
      <c r="B1140" s="393"/>
    </row>
    <row r="1141" spans="2:2" x14ac:dyDescent="0.2">
      <c r="B1141" s="393"/>
    </row>
    <row r="1142" spans="2:2" x14ac:dyDescent="0.2">
      <c r="B1142" s="393"/>
    </row>
    <row r="1143" spans="2:2" x14ac:dyDescent="0.2">
      <c r="B1143" s="393"/>
    </row>
    <row r="1144" spans="2:2" x14ac:dyDescent="0.2">
      <c r="B1144" s="393"/>
    </row>
    <row r="1145" spans="2:2" x14ac:dyDescent="0.2">
      <c r="B1145" s="393"/>
    </row>
    <row r="1146" spans="2:2" x14ac:dyDescent="0.2">
      <c r="B1146" s="393"/>
    </row>
    <row r="1147" spans="2:2" x14ac:dyDescent="0.2">
      <c r="B1147" s="393"/>
    </row>
    <row r="1148" spans="2:2" x14ac:dyDescent="0.2">
      <c r="B1148" s="393"/>
    </row>
    <row r="1149" spans="2:2" x14ac:dyDescent="0.2">
      <c r="B1149" s="393"/>
    </row>
    <row r="1150" spans="2:2" x14ac:dyDescent="0.2">
      <c r="B1150" s="393"/>
    </row>
    <row r="1151" spans="2:2" x14ac:dyDescent="0.2">
      <c r="B1151" s="393"/>
    </row>
    <row r="1152" spans="2:2" x14ac:dyDescent="0.2">
      <c r="B1152" s="393"/>
    </row>
    <row r="1153" spans="2:2" x14ac:dyDescent="0.2">
      <c r="B1153" s="393"/>
    </row>
    <row r="1154" spans="2:2" x14ac:dyDescent="0.2">
      <c r="B1154" s="393"/>
    </row>
    <row r="1155" spans="2:2" x14ac:dyDescent="0.2">
      <c r="B1155" s="393"/>
    </row>
    <row r="1156" spans="2:2" x14ac:dyDescent="0.2">
      <c r="B1156" s="393"/>
    </row>
    <row r="1157" spans="2:2" x14ac:dyDescent="0.2">
      <c r="B1157" s="393"/>
    </row>
    <row r="1158" spans="2:2" x14ac:dyDescent="0.2">
      <c r="B1158" s="393"/>
    </row>
    <row r="1159" spans="2:2" x14ac:dyDescent="0.2">
      <c r="B1159" s="393"/>
    </row>
    <row r="1160" spans="2:2" x14ac:dyDescent="0.2">
      <c r="B1160" s="393"/>
    </row>
    <row r="1161" spans="2:2" x14ac:dyDescent="0.2">
      <c r="B1161" s="393"/>
    </row>
    <row r="1162" spans="2:2" x14ac:dyDescent="0.2">
      <c r="B1162" s="393"/>
    </row>
    <row r="1163" spans="2:2" x14ac:dyDescent="0.2">
      <c r="B1163" s="393"/>
    </row>
    <row r="1164" spans="2:2" x14ac:dyDescent="0.2">
      <c r="B1164" s="393"/>
    </row>
    <row r="1165" spans="2:2" x14ac:dyDescent="0.2">
      <c r="B1165" s="393"/>
    </row>
    <row r="1166" spans="2:2" x14ac:dyDescent="0.2">
      <c r="B1166" s="393"/>
    </row>
    <row r="1167" spans="2:2" x14ac:dyDescent="0.2">
      <c r="B1167" s="393"/>
    </row>
    <row r="1168" spans="2:2" x14ac:dyDescent="0.2">
      <c r="B1168" s="393"/>
    </row>
    <row r="1169" spans="2:2" x14ac:dyDescent="0.2">
      <c r="B1169" s="393"/>
    </row>
    <row r="1170" spans="2:2" x14ac:dyDescent="0.2">
      <c r="B1170" s="393"/>
    </row>
    <row r="1171" spans="2:2" x14ac:dyDescent="0.2">
      <c r="B1171" s="393"/>
    </row>
    <row r="1172" spans="2:2" x14ac:dyDescent="0.2">
      <c r="B1172" s="393"/>
    </row>
    <row r="1173" spans="2:2" x14ac:dyDescent="0.2">
      <c r="B1173" s="393"/>
    </row>
    <row r="1174" spans="2:2" x14ac:dyDescent="0.2">
      <c r="B1174" s="393"/>
    </row>
    <row r="1175" spans="2:2" x14ac:dyDescent="0.2">
      <c r="B1175" s="393"/>
    </row>
    <row r="1176" spans="2:2" x14ac:dyDescent="0.2">
      <c r="B1176" s="393"/>
    </row>
    <row r="1177" spans="2:2" x14ac:dyDescent="0.2">
      <c r="B1177" s="393"/>
    </row>
    <row r="1178" spans="2:2" x14ac:dyDescent="0.2">
      <c r="B1178" s="393"/>
    </row>
    <row r="1179" spans="2:2" x14ac:dyDescent="0.2">
      <c r="B1179" s="393"/>
    </row>
    <row r="1180" spans="2:2" x14ac:dyDescent="0.2">
      <c r="B1180" s="393"/>
    </row>
    <row r="1181" spans="2:2" x14ac:dyDescent="0.2">
      <c r="B1181" s="393"/>
    </row>
    <row r="1182" spans="2:2" x14ac:dyDescent="0.2">
      <c r="B1182" s="393"/>
    </row>
    <row r="1183" spans="2:2" x14ac:dyDescent="0.2">
      <c r="B1183" s="393"/>
    </row>
    <row r="1184" spans="2:2" x14ac:dyDescent="0.2">
      <c r="B1184" s="393"/>
    </row>
    <row r="1185" spans="2:2" x14ac:dyDescent="0.2">
      <c r="B1185" s="393"/>
    </row>
    <row r="1186" spans="2:2" x14ac:dyDescent="0.2">
      <c r="B1186" s="393"/>
    </row>
    <row r="1187" spans="2:2" x14ac:dyDescent="0.2">
      <c r="B1187" s="393"/>
    </row>
    <row r="1188" spans="2:2" x14ac:dyDescent="0.2">
      <c r="B1188" s="393"/>
    </row>
    <row r="1189" spans="2:2" x14ac:dyDescent="0.2">
      <c r="B1189" s="393"/>
    </row>
    <row r="1190" spans="2:2" x14ac:dyDescent="0.2">
      <c r="B1190" s="393"/>
    </row>
    <row r="1191" spans="2:2" x14ac:dyDescent="0.2">
      <c r="B1191" s="393"/>
    </row>
    <row r="1192" spans="2:2" x14ac:dyDescent="0.2">
      <c r="B1192" s="393"/>
    </row>
    <row r="1193" spans="2:2" x14ac:dyDescent="0.2">
      <c r="B1193" s="393"/>
    </row>
    <row r="1194" spans="2:2" x14ac:dyDescent="0.2">
      <c r="B1194" s="393"/>
    </row>
    <row r="1195" spans="2:2" x14ac:dyDescent="0.2">
      <c r="B1195" s="393"/>
    </row>
    <row r="1196" spans="2:2" x14ac:dyDescent="0.2">
      <c r="B1196" s="393"/>
    </row>
    <row r="1197" spans="2:2" x14ac:dyDescent="0.2">
      <c r="B1197" s="393"/>
    </row>
    <row r="1198" spans="2:2" x14ac:dyDescent="0.2">
      <c r="B1198" s="393"/>
    </row>
    <row r="1199" spans="2:2" x14ac:dyDescent="0.2">
      <c r="B1199" s="393"/>
    </row>
    <row r="1200" spans="2:2" x14ac:dyDescent="0.2">
      <c r="B1200" s="393"/>
    </row>
    <row r="1201" spans="2:2" x14ac:dyDescent="0.2">
      <c r="B1201" s="393"/>
    </row>
    <row r="1202" spans="2:2" x14ac:dyDescent="0.2">
      <c r="B1202" s="393"/>
    </row>
    <row r="1203" spans="2:2" x14ac:dyDescent="0.2">
      <c r="B1203" s="393"/>
    </row>
    <row r="1204" spans="2:2" x14ac:dyDescent="0.2">
      <c r="B1204" s="393"/>
    </row>
    <row r="1205" spans="2:2" x14ac:dyDescent="0.2">
      <c r="B1205" s="393"/>
    </row>
    <row r="1206" spans="2:2" x14ac:dyDescent="0.2">
      <c r="B1206" s="393"/>
    </row>
    <row r="1207" spans="2:2" x14ac:dyDescent="0.2">
      <c r="B1207" s="393"/>
    </row>
    <row r="1208" spans="2:2" x14ac:dyDescent="0.2">
      <c r="B1208" s="393"/>
    </row>
    <row r="1209" spans="2:2" x14ac:dyDescent="0.2">
      <c r="B1209" s="393"/>
    </row>
    <row r="1210" spans="2:2" x14ac:dyDescent="0.2">
      <c r="B1210" s="393"/>
    </row>
    <row r="1211" spans="2:2" x14ac:dyDescent="0.2">
      <c r="B1211" s="393"/>
    </row>
    <row r="1212" spans="2:2" x14ac:dyDescent="0.2">
      <c r="B1212" s="393"/>
    </row>
    <row r="1213" spans="2:2" x14ac:dyDescent="0.2">
      <c r="B1213" s="393"/>
    </row>
    <row r="1214" spans="2:2" x14ac:dyDescent="0.2">
      <c r="B1214" s="393"/>
    </row>
    <row r="1215" spans="2:2" x14ac:dyDescent="0.2">
      <c r="B1215" s="393"/>
    </row>
    <row r="1216" spans="2:2" x14ac:dyDescent="0.2">
      <c r="B1216" s="393"/>
    </row>
    <row r="1217" spans="2:2" x14ac:dyDescent="0.2">
      <c r="B1217" s="393"/>
    </row>
    <row r="1218" spans="2:2" x14ac:dyDescent="0.2">
      <c r="B1218" s="393"/>
    </row>
    <row r="1219" spans="2:2" x14ac:dyDescent="0.2">
      <c r="B1219" s="393"/>
    </row>
    <row r="1220" spans="2:2" x14ac:dyDescent="0.2">
      <c r="B1220" s="393"/>
    </row>
    <row r="1221" spans="2:2" x14ac:dyDescent="0.2">
      <c r="B1221" s="393"/>
    </row>
    <row r="1222" spans="2:2" x14ac:dyDescent="0.2">
      <c r="B1222" s="393"/>
    </row>
    <row r="1223" spans="2:2" x14ac:dyDescent="0.2">
      <c r="B1223" s="393"/>
    </row>
    <row r="1224" spans="2:2" x14ac:dyDescent="0.2">
      <c r="B1224" s="393"/>
    </row>
    <row r="1225" spans="2:2" x14ac:dyDescent="0.2">
      <c r="B1225" s="393"/>
    </row>
    <row r="1226" spans="2:2" x14ac:dyDescent="0.2">
      <c r="B1226" s="393"/>
    </row>
    <row r="1227" spans="2:2" x14ac:dyDescent="0.2">
      <c r="B1227" s="393"/>
    </row>
    <row r="1228" spans="2:2" x14ac:dyDescent="0.2">
      <c r="B1228" s="393"/>
    </row>
    <row r="1229" spans="2:2" x14ac:dyDescent="0.2">
      <c r="B1229" s="393"/>
    </row>
    <row r="1230" spans="2:2" x14ac:dyDescent="0.2">
      <c r="B1230" s="393"/>
    </row>
    <row r="1231" spans="2:2" x14ac:dyDescent="0.2">
      <c r="B1231" s="393"/>
    </row>
    <row r="1232" spans="2:2" x14ac:dyDescent="0.2">
      <c r="B1232" s="393"/>
    </row>
    <row r="1233" spans="2:2" x14ac:dyDescent="0.2">
      <c r="B1233" s="393"/>
    </row>
    <row r="1234" spans="2:2" x14ac:dyDescent="0.2">
      <c r="B1234" s="393"/>
    </row>
    <row r="1235" spans="2:2" x14ac:dyDescent="0.2">
      <c r="B1235" s="393"/>
    </row>
    <row r="1236" spans="2:2" x14ac:dyDescent="0.2">
      <c r="B1236" s="393"/>
    </row>
    <row r="1237" spans="2:2" x14ac:dyDescent="0.2">
      <c r="B1237" s="393"/>
    </row>
    <row r="1238" spans="2:2" x14ac:dyDescent="0.2">
      <c r="B1238" s="393"/>
    </row>
    <row r="1239" spans="2:2" x14ac:dyDescent="0.2">
      <c r="B1239" s="393"/>
    </row>
    <row r="1240" spans="2:2" x14ac:dyDescent="0.2">
      <c r="B1240" s="393"/>
    </row>
    <row r="1241" spans="2:2" x14ac:dyDescent="0.2">
      <c r="B1241" s="393"/>
    </row>
    <row r="1242" spans="2:2" x14ac:dyDescent="0.2">
      <c r="B1242" s="393"/>
    </row>
    <row r="1243" spans="2:2" x14ac:dyDescent="0.2">
      <c r="B1243" s="393"/>
    </row>
    <row r="1244" spans="2:2" x14ac:dyDescent="0.2">
      <c r="B1244" s="393"/>
    </row>
    <row r="1245" spans="2:2" x14ac:dyDescent="0.2">
      <c r="B1245" s="393"/>
    </row>
    <row r="1246" spans="2:2" x14ac:dyDescent="0.2">
      <c r="B1246" s="393"/>
    </row>
    <row r="1247" spans="2:2" x14ac:dyDescent="0.2">
      <c r="B1247" s="393"/>
    </row>
    <row r="1248" spans="2:2" x14ac:dyDescent="0.2">
      <c r="B1248" s="393"/>
    </row>
    <row r="1249" spans="2:2" x14ac:dyDescent="0.2">
      <c r="B1249" s="393"/>
    </row>
    <row r="1250" spans="2:2" x14ac:dyDescent="0.2">
      <c r="B1250" s="393"/>
    </row>
    <row r="1251" spans="2:2" x14ac:dyDescent="0.2">
      <c r="B1251" s="393"/>
    </row>
    <row r="1252" spans="2:2" x14ac:dyDescent="0.2">
      <c r="B1252" s="393"/>
    </row>
    <row r="1253" spans="2:2" x14ac:dyDescent="0.2">
      <c r="B1253" s="393"/>
    </row>
    <row r="1254" spans="2:2" x14ac:dyDescent="0.2">
      <c r="B1254" s="393"/>
    </row>
    <row r="1255" spans="2:2" x14ac:dyDescent="0.2">
      <c r="B1255" s="393"/>
    </row>
    <row r="1256" spans="2:2" x14ac:dyDescent="0.2">
      <c r="B1256" s="393"/>
    </row>
    <row r="1257" spans="2:2" x14ac:dyDescent="0.2">
      <c r="B1257" s="393"/>
    </row>
    <row r="1258" spans="2:2" x14ac:dyDescent="0.2">
      <c r="B1258" s="393"/>
    </row>
    <row r="1259" spans="2:2" x14ac:dyDescent="0.2">
      <c r="B1259" s="393"/>
    </row>
    <row r="1260" spans="2:2" x14ac:dyDescent="0.2">
      <c r="B1260" s="393"/>
    </row>
    <row r="1261" spans="2:2" x14ac:dyDescent="0.2">
      <c r="B1261" s="393"/>
    </row>
    <row r="1262" spans="2:2" x14ac:dyDescent="0.2">
      <c r="B1262" s="393"/>
    </row>
    <row r="1263" spans="2:2" x14ac:dyDescent="0.2">
      <c r="B1263" s="393"/>
    </row>
    <row r="1264" spans="2:2" x14ac:dyDescent="0.2">
      <c r="B1264" s="393"/>
    </row>
    <row r="1265" spans="2:2" x14ac:dyDescent="0.2">
      <c r="B1265" s="393"/>
    </row>
    <row r="1266" spans="2:2" x14ac:dyDescent="0.2">
      <c r="B1266" s="393"/>
    </row>
    <row r="1267" spans="2:2" x14ac:dyDescent="0.2">
      <c r="B1267" s="393"/>
    </row>
    <row r="1268" spans="2:2" x14ac:dyDescent="0.2">
      <c r="B1268" s="393"/>
    </row>
    <row r="1269" spans="2:2" x14ac:dyDescent="0.2">
      <c r="B1269" s="393"/>
    </row>
    <row r="1270" spans="2:2" x14ac:dyDescent="0.2">
      <c r="B1270" s="393"/>
    </row>
    <row r="1271" spans="2:2" x14ac:dyDescent="0.2">
      <c r="B1271" s="393"/>
    </row>
    <row r="1272" spans="2:2" x14ac:dyDescent="0.2">
      <c r="B1272" s="393"/>
    </row>
    <row r="1273" spans="2:2" x14ac:dyDescent="0.2">
      <c r="B1273" s="393"/>
    </row>
    <row r="1274" spans="2:2" x14ac:dyDescent="0.2">
      <c r="B1274" s="393"/>
    </row>
    <row r="1275" spans="2:2" x14ac:dyDescent="0.2">
      <c r="B1275" s="393"/>
    </row>
    <row r="1276" spans="2:2" x14ac:dyDescent="0.2">
      <c r="B1276" s="393"/>
    </row>
    <row r="1277" spans="2:2" x14ac:dyDescent="0.2">
      <c r="B1277" s="393"/>
    </row>
    <row r="1278" spans="2:2" x14ac:dyDescent="0.2">
      <c r="B1278" s="393"/>
    </row>
    <row r="1279" spans="2:2" x14ac:dyDescent="0.2">
      <c r="B1279" s="393"/>
    </row>
    <row r="1280" spans="2:2" x14ac:dyDescent="0.2">
      <c r="B1280" s="393"/>
    </row>
    <row r="1281" spans="2:2" x14ac:dyDescent="0.2">
      <c r="B1281" s="393"/>
    </row>
    <row r="1282" spans="2:2" x14ac:dyDescent="0.2">
      <c r="B1282" s="393"/>
    </row>
    <row r="1283" spans="2:2" x14ac:dyDescent="0.2">
      <c r="B1283" s="393"/>
    </row>
    <row r="1284" spans="2:2" x14ac:dyDescent="0.2">
      <c r="B1284" s="393"/>
    </row>
    <row r="1285" spans="2:2" x14ac:dyDescent="0.2">
      <c r="B1285" s="393"/>
    </row>
    <row r="1286" spans="2:2" x14ac:dyDescent="0.2">
      <c r="B1286" s="393"/>
    </row>
    <row r="1287" spans="2:2" x14ac:dyDescent="0.2">
      <c r="B1287" s="393"/>
    </row>
    <row r="1288" spans="2:2" x14ac:dyDescent="0.2">
      <c r="B1288" s="393"/>
    </row>
    <row r="1289" spans="2:2" x14ac:dyDescent="0.2">
      <c r="B1289" s="393"/>
    </row>
    <row r="1290" spans="2:2" x14ac:dyDescent="0.2">
      <c r="B1290" s="393"/>
    </row>
    <row r="1291" spans="2:2" x14ac:dyDescent="0.2">
      <c r="B1291" s="393"/>
    </row>
    <row r="1292" spans="2:2" x14ac:dyDescent="0.2">
      <c r="B1292" s="393"/>
    </row>
    <row r="1293" spans="2:2" x14ac:dyDescent="0.2">
      <c r="B1293" s="393"/>
    </row>
    <row r="1294" spans="2:2" x14ac:dyDescent="0.2">
      <c r="B1294" s="393"/>
    </row>
    <row r="1295" spans="2:2" x14ac:dyDescent="0.2">
      <c r="B1295" s="393"/>
    </row>
    <row r="1296" spans="2:2" x14ac:dyDescent="0.2">
      <c r="B1296" s="393"/>
    </row>
    <row r="1297" spans="2:2" x14ac:dyDescent="0.2">
      <c r="B1297" s="393"/>
    </row>
    <row r="1298" spans="2:2" x14ac:dyDescent="0.2">
      <c r="B1298" s="393"/>
    </row>
    <row r="1299" spans="2:2" x14ac:dyDescent="0.2">
      <c r="B1299" s="393"/>
    </row>
    <row r="1300" spans="2:2" x14ac:dyDescent="0.2">
      <c r="B1300" s="393"/>
    </row>
    <row r="1301" spans="2:2" x14ac:dyDescent="0.2">
      <c r="B1301" s="393"/>
    </row>
    <row r="1302" spans="2:2" x14ac:dyDescent="0.2">
      <c r="B1302" s="393"/>
    </row>
    <row r="1303" spans="2:2" x14ac:dyDescent="0.2">
      <c r="B1303" s="393"/>
    </row>
    <row r="1304" spans="2:2" x14ac:dyDescent="0.2">
      <c r="B1304" s="393"/>
    </row>
    <row r="1305" spans="2:2" x14ac:dyDescent="0.2">
      <c r="B1305" s="393"/>
    </row>
    <row r="1306" spans="2:2" x14ac:dyDescent="0.2">
      <c r="B1306" s="393"/>
    </row>
    <row r="1307" spans="2:2" x14ac:dyDescent="0.2">
      <c r="B1307" s="393"/>
    </row>
    <row r="1308" spans="2:2" x14ac:dyDescent="0.2">
      <c r="B1308" s="393"/>
    </row>
    <row r="1309" spans="2:2" x14ac:dyDescent="0.2">
      <c r="B1309" s="393"/>
    </row>
    <row r="1310" spans="2:2" x14ac:dyDescent="0.2">
      <c r="B1310" s="393"/>
    </row>
    <row r="1311" spans="2:2" x14ac:dyDescent="0.2">
      <c r="B1311" s="393"/>
    </row>
    <row r="1312" spans="2:2" x14ac:dyDescent="0.2">
      <c r="B1312" s="393"/>
    </row>
    <row r="1313" spans="2:2" x14ac:dyDescent="0.2">
      <c r="B1313" s="393"/>
    </row>
    <row r="1314" spans="2:2" x14ac:dyDescent="0.2">
      <c r="B1314" s="393"/>
    </row>
    <row r="1315" spans="2:2" x14ac:dyDescent="0.2">
      <c r="B1315" s="393"/>
    </row>
    <row r="1316" spans="2:2" x14ac:dyDescent="0.2">
      <c r="B1316" s="393"/>
    </row>
    <row r="1317" spans="2:2" x14ac:dyDescent="0.2">
      <c r="B1317" s="393"/>
    </row>
    <row r="1318" spans="2:2" x14ac:dyDescent="0.2">
      <c r="B1318" s="393"/>
    </row>
    <row r="1319" spans="2:2" x14ac:dyDescent="0.2">
      <c r="B1319" s="393"/>
    </row>
    <row r="1320" spans="2:2" x14ac:dyDescent="0.2">
      <c r="B1320" s="393"/>
    </row>
    <row r="1321" spans="2:2" x14ac:dyDescent="0.2">
      <c r="B1321" s="393"/>
    </row>
    <row r="1322" spans="2:2" x14ac:dyDescent="0.2">
      <c r="B1322" s="393"/>
    </row>
    <row r="1323" spans="2:2" x14ac:dyDescent="0.2">
      <c r="B1323" s="393"/>
    </row>
    <row r="1324" spans="2:2" x14ac:dyDescent="0.2">
      <c r="B1324" s="393"/>
    </row>
    <row r="1325" spans="2:2" x14ac:dyDescent="0.2">
      <c r="B1325" s="393"/>
    </row>
    <row r="1326" spans="2:2" x14ac:dyDescent="0.2">
      <c r="B1326" s="393"/>
    </row>
    <row r="1327" spans="2:2" x14ac:dyDescent="0.2">
      <c r="B1327" s="393"/>
    </row>
    <row r="1328" spans="2:2" x14ac:dyDescent="0.2">
      <c r="B1328" s="393"/>
    </row>
    <row r="1329" spans="2:2" x14ac:dyDescent="0.2">
      <c r="B1329" s="393"/>
    </row>
    <row r="1330" spans="2:2" x14ac:dyDescent="0.2">
      <c r="B1330" s="393"/>
    </row>
    <row r="1331" spans="2:2" x14ac:dyDescent="0.2">
      <c r="B1331" s="393"/>
    </row>
    <row r="1332" spans="2:2" x14ac:dyDescent="0.2">
      <c r="B1332" s="393"/>
    </row>
    <row r="1333" spans="2:2" x14ac:dyDescent="0.2">
      <c r="B1333" s="393"/>
    </row>
    <row r="1334" spans="2:2" x14ac:dyDescent="0.2">
      <c r="B1334" s="393"/>
    </row>
    <row r="1335" spans="2:2" x14ac:dyDescent="0.2">
      <c r="B1335" s="393"/>
    </row>
    <row r="1336" spans="2:2" x14ac:dyDescent="0.2">
      <c r="B1336" s="393"/>
    </row>
    <row r="1337" spans="2:2" x14ac:dyDescent="0.2">
      <c r="B1337" s="393"/>
    </row>
    <row r="1338" spans="2:2" x14ac:dyDescent="0.2">
      <c r="B1338" s="393"/>
    </row>
    <row r="1339" spans="2:2" x14ac:dyDescent="0.2">
      <c r="B1339" s="393"/>
    </row>
    <row r="1340" spans="2:2" x14ac:dyDescent="0.2">
      <c r="B1340" s="393"/>
    </row>
    <row r="1341" spans="2:2" x14ac:dyDescent="0.2">
      <c r="B1341" s="393"/>
    </row>
    <row r="1342" spans="2:2" x14ac:dyDescent="0.2">
      <c r="B1342" s="393"/>
    </row>
    <row r="1343" spans="2:2" x14ac:dyDescent="0.2">
      <c r="B1343" s="393"/>
    </row>
    <row r="1344" spans="2:2" x14ac:dyDescent="0.2">
      <c r="B1344" s="393"/>
    </row>
    <row r="1345" spans="2:2" x14ac:dyDescent="0.2">
      <c r="B1345" s="393"/>
    </row>
    <row r="1346" spans="2:2" x14ac:dyDescent="0.2">
      <c r="B1346" s="393"/>
    </row>
    <row r="1347" spans="2:2" x14ac:dyDescent="0.2">
      <c r="B1347" s="393"/>
    </row>
    <row r="1348" spans="2:2" x14ac:dyDescent="0.2">
      <c r="B1348" s="393"/>
    </row>
    <row r="1349" spans="2:2" x14ac:dyDescent="0.2">
      <c r="B1349" s="393"/>
    </row>
    <row r="1350" spans="2:2" x14ac:dyDescent="0.2">
      <c r="B1350" s="393"/>
    </row>
    <row r="1351" spans="2:2" x14ac:dyDescent="0.2">
      <c r="B1351" s="393"/>
    </row>
    <row r="1352" spans="2:2" x14ac:dyDescent="0.2">
      <c r="B1352" s="393"/>
    </row>
    <row r="1353" spans="2:2" x14ac:dyDescent="0.2">
      <c r="B1353" s="393"/>
    </row>
    <row r="1354" spans="2:2" x14ac:dyDescent="0.2">
      <c r="B1354" s="393"/>
    </row>
    <row r="1355" spans="2:2" x14ac:dyDescent="0.2">
      <c r="B1355" s="393"/>
    </row>
    <row r="1356" spans="2:2" x14ac:dyDescent="0.2">
      <c r="B1356" s="393"/>
    </row>
    <row r="1357" spans="2:2" x14ac:dyDescent="0.2">
      <c r="B1357" s="393"/>
    </row>
    <row r="1358" spans="2:2" x14ac:dyDescent="0.2">
      <c r="B1358" s="393"/>
    </row>
    <row r="1359" spans="2:2" x14ac:dyDescent="0.2">
      <c r="B1359" s="393"/>
    </row>
    <row r="1360" spans="2:2" x14ac:dyDescent="0.2">
      <c r="B1360" s="393"/>
    </row>
    <row r="1361" spans="2:2" x14ac:dyDescent="0.2">
      <c r="B1361" s="393"/>
    </row>
    <row r="1362" spans="2:2" x14ac:dyDescent="0.2">
      <c r="B1362" s="393"/>
    </row>
    <row r="1363" spans="2:2" x14ac:dyDescent="0.2">
      <c r="B1363" s="393"/>
    </row>
    <row r="1364" spans="2:2" x14ac:dyDescent="0.2">
      <c r="B1364" s="393"/>
    </row>
    <row r="1365" spans="2:2" x14ac:dyDescent="0.2">
      <c r="B1365" s="393"/>
    </row>
    <row r="1366" spans="2:2" x14ac:dyDescent="0.2">
      <c r="B1366" s="393"/>
    </row>
    <row r="1367" spans="2:2" x14ac:dyDescent="0.2">
      <c r="B1367" s="393"/>
    </row>
    <row r="1368" spans="2:2" x14ac:dyDescent="0.2">
      <c r="B1368" s="393"/>
    </row>
    <row r="1369" spans="2:2" x14ac:dyDescent="0.2">
      <c r="B1369" s="393"/>
    </row>
    <row r="1370" spans="2:2" x14ac:dyDescent="0.2">
      <c r="B1370" s="393"/>
    </row>
    <row r="1371" spans="2:2" x14ac:dyDescent="0.2">
      <c r="B1371" s="393"/>
    </row>
    <row r="1372" spans="2:2" x14ac:dyDescent="0.2">
      <c r="B1372" s="393"/>
    </row>
    <row r="1373" spans="2:2" x14ac:dyDescent="0.2">
      <c r="B1373" s="393"/>
    </row>
    <row r="1374" spans="2:2" x14ac:dyDescent="0.2">
      <c r="B1374" s="393"/>
    </row>
    <row r="1375" spans="2:2" x14ac:dyDescent="0.2">
      <c r="B1375" s="393"/>
    </row>
    <row r="1376" spans="2:2" x14ac:dyDescent="0.2">
      <c r="B1376" s="393"/>
    </row>
    <row r="1377" spans="2:2" x14ac:dyDescent="0.2">
      <c r="B1377" s="393"/>
    </row>
    <row r="1378" spans="2:2" x14ac:dyDescent="0.2">
      <c r="B1378" s="393"/>
    </row>
    <row r="1379" spans="2:2" x14ac:dyDescent="0.2">
      <c r="B1379" s="393"/>
    </row>
    <row r="1380" spans="2:2" x14ac:dyDescent="0.2">
      <c r="B1380" s="393"/>
    </row>
    <row r="1381" spans="2:2" x14ac:dyDescent="0.2">
      <c r="B1381" s="393"/>
    </row>
    <row r="1382" spans="2:2" x14ac:dyDescent="0.2">
      <c r="B1382" s="393"/>
    </row>
    <row r="1383" spans="2:2" x14ac:dyDescent="0.2">
      <c r="B1383" s="393"/>
    </row>
    <row r="1384" spans="2:2" x14ac:dyDescent="0.2">
      <c r="B1384" s="393"/>
    </row>
    <row r="1385" spans="2:2" x14ac:dyDescent="0.2">
      <c r="B1385" s="393"/>
    </row>
    <row r="1386" spans="2:2" x14ac:dyDescent="0.2">
      <c r="B1386" s="393"/>
    </row>
    <row r="1387" spans="2:2" x14ac:dyDescent="0.2">
      <c r="B1387" s="393"/>
    </row>
    <row r="1388" spans="2:2" x14ac:dyDescent="0.2">
      <c r="B1388" s="393"/>
    </row>
    <row r="1389" spans="2:2" x14ac:dyDescent="0.2">
      <c r="B1389" s="393"/>
    </row>
    <row r="1390" spans="2:2" x14ac:dyDescent="0.2">
      <c r="B1390" s="393"/>
    </row>
    <row r="1391" spans="2:2" x14ac:dyDescent="0.2">
      <c r="B1391" s="393"/>
    </row>
    <row r="1392" spans="2:2" x14ac:dyDescent="0.2">
      <c r="B1392" s="393"/>
    </row>
    <row r="1393" spans="2:2" x14ac:dyDescent="0.2">
      <c r="B1393" s="393"/>
    </row>
    <row r="1394" spans="2:2" x14ac:dyDescent="0.2">
      <c r="B1394" s="393"/>
    </row>
    <row r="1395" spans="2:2" x14ac:dyDescent="0.2">
      <c r="B1395" s="393"/>
    </row>
    <row r="1396" spans="2:2" x14ac:dyDescent="0.2">
      <c r="B1396" s="393"/>
    </row>
    <row r="1397" spans="2:2" x14ac:dyDescent="0.2">
      <c r="B1397" s="393"/>
    </row>
    <row r="1398" spans="2:2" x14ac:dyDescent="0.2">
      <c r="B1398" s="393"/>
    </row>
    <row r="1399" spans="2:2" x14ac:dyDescent="0.2">
      <c r="B1399" s="393"/>
    </row>
    <row r="1400" spans="2:2" x14ac:dyDescent="0.2">
      <c r="B1400" s="393"/>
    </row>
    <row r="1401" spans="2:2" x14ac:dyDescent="0.2">
      <c r="B1401" s="393"/>
    </row>
    <row r="1402" spans="2:2" x14ac:dyDescent="0.2">
      <c r="B1402" s="393"/>
    </row>
    <row r="1403" spans="2:2" x14ac:dyDescent="0.2">
      <c r="B1403" s="393"/>
    </row>
    <row r="1404" spans="2:2" x14ac:dyDescent="0.2">
      <c r="B1404" s="393"/>
    </row>
    <row r="1405" spans="2:2" x14ac:dyDescent="0.2">
      <c r="B1405" s="393"/>
    </row>
    <row r="1406" spans="2:2" x14ac:dyDescent="0.2">
      <c r="B1406" s="393"/>
    </row>
    <row r="1407" spans="2:2" x14ac:dyDescent="0.2">
      <c r="B1407" s="393"/>
    </row>
    <row r="1408" spans="2:2" x14ac:dyDescent="0.2">
      <c r="B1408" s="393"/>
    </row>
    <row r="1409" spans="2:2" x14ac:dyDescent="0.2">
      <c r="B1409" s="393"/>
    </row>
    <row r="1410" spans="2:2" x14ac:dyDescent="0.2">
      <c r="B1410" s="393"/>
    </row>
    <row r="1411" spans="2:2" x14ac:dyDescent="0.2">
      <c r="B1411" s="393"/>
    </row>
    <row r="1412" spans="2:2" x14ac:dyDescent="0.2">
      <c r="B1412" s="393"/>
    </row>
    <row r="1413" spans="2:2" x14ac:dyDescent="0.2">
      <c r="B1413" s="393"/>
    </row>
    <row r="1414" spans="2:2" x14ac:dyDescent="0.2">
      <c r="B1414" s="393"/>
    </row>
    <row r="1415" spans="2:2" x14ac:dyDescent="0.2">
      <c r="B1415" s="393"/>
    </row>
    <row r="1416" spans="2:2" x14ac:dyDescent="0.2">
      <c r="B1416" s="393"/>
    </row>
    <row r="1417" spans="2:2" x14ac:dyDescent="0.2">
      <c r="B1417" s="393"/>
    </row>
    <row r="1418" spans="2:2" x14ac:dyDescent="0.2">
      <c r="B1418" s="393"/>
    </row>
    <row r="1419" spans="2:2" x14ac:dyDescent="0.2">
      <c r="B1419" s="393"/>
    </row>
    <row r="1420" spans="2:2" x14ac:dyDescent="0.2">
      <c r="B1420" s="393"/>
    </row>
    <row r="1421" spans="2:2" x14ac:dyDescent="0.2">
      <c r="B1421" s="393"/>
    </row>
    <row r="1422" spans="2:2" x14ac:dyDescent="0.2">
      <c r="B1422" s="393"/>
    </row>
    <row r="1423" spans="2:2" x14ac:dyDescent="0.2">
      <c r="B1423" s="393"/>
    </row>
    <row r="1424" spans="2:2" x14ac:dyDescent="0.2">
      <c r="B1424" s="393"/>
    </row>
    <row r="1425" spans="2:2" x14ac:dyDescent="0.2">
      <c r="B1425" s="393"/>
    </row>
    <row r="1426" spans="2:2" x14ac:dyDescent="0.2">
      <c r="B1426" s="393"/>
    </row>
    <row r="1427" spans="2:2" x14ac:dyDescent="0.2">
      <c r="B1427" s="393"/>
    </row>
    <row r="1428" spans="2:2" x14ac:dyDescent="0.2">
      <c r="B1428" s="393"/>
    </row>
    <row r="1429" spans="2:2" x14ac:dyDescent="0.2">
      <c r="B1429" s="393"/>
    </row>
    <row r="1430" spans="2:2" x14ac:dyDescent="0.2">
      <c r="B1430" s="393"/>
    </row>
    <row r="1431" spans="2:2" x14ac:dyDescent="0.2">
      <c r="B1431" s="393"/>
    </row>
    <row r="1432" spans="2:2" x14ac:dyDescent="0.2">
      <c r="B1432" s="393"/>
    </row>
    <row r="1433" spans="2:2" x14ac:dyDescent="0.2">
      <c r="B1433" s="393"/>
    </row>
    <row r="1434" spans="2:2" x14ac:dyDescent="0.2">
      <c r="B1434" s="393"/>
    </row>
    <row r="1435" spans="2:2" x14ac:dyDescent="0.2">
      <c r="B1435" s="393"/>
    </row>
    <row r="1436" spans="2:2" x14ac:dyDescent="0.2">
      <c r="B1436" s="393"/>
    </row>
    <row r="1437" spans="2:2" x14ac:dyDescent="0.2">
      <c r="B1437" s="393"/>
    </row>
    <row r="1438" spans="2:2" x14ac:dyDescent="0.2">
      <c r="B1438" s="393"/>
    </row>
    <row r="1439" spans="2:2" x14ac:dyDescent="0.2">
      <c r="B1439" s="393"/>
    </row>
    <row r="1440" spans="2:2" x14ac:dyDescent="0.2">
      <c r="B1440" s="393"/>
    </row>
    <row r="1441" spans="2:2" x14ac:dyDescent="0.2">
      <c r="B1441" s="393"/>
    </row>
    <row r="1442" spans="2:2" x14ac:dyDescent="0.2">
      <c r="B1442" s="393"/>
    </row>
    <row r="1443" spans="2:2" x14ac:dyDescent="0.2">
      <c r="B1443" s="393"/>
    </row>
    <row r="1444" spans="2:2" x14ac:dyDescent="0.2">
      <c r="B1444" s="393"/>
    </row>
    <row r="1445" spans="2:2" x14ac:dyDescent="0.2">
      <c r="B1445" s="393"/>
    </row>
    <row r="1446" spans="2:2" x14ac:dyDescent="0.2">
      <c r="B1446" s="393"/>
    </row>
    <row r="1447" spans="2:2" x14ac:dyDescent="0.2">
      <c r="B1447" s="393"/>
    </row>
    <row r="1448" spans="2:2" x14ac:dyDescent="0.2">
      <c r="B1448" s="393"/>
    </row>
    <row r="1449" spans="2:2" x14ac:dyDescent="0.2">
      <c r="B1449" s="393"/>
    </row>
    <row r="1450" spans="2:2" x14ac:dyDescent="0.2">
      <c r="B1450" s="393"/>
    </row>
    <row r="1451" spans="2:2" x14ac:dyDescent="0.2">
      <c r="B1451" s="393"/>
    </row>
    <row r="1452" spans="2:2" x14ac:dyDescent="0.2">
      <c r="B1452" s="393"/>
    </row>
    <row r="1453" spans="2:2" x14ac:dyDescent="0.2">
      <c r="B1453" s="393"/>
    </row>
    <row r="1454" spans="2:2" x14ac:dyDescent="0.2">
      <c r="B1454" s="393"/>
    </row>
    <row r="1455" spans="2:2" x14ac:dyDescent="0.2">
      <c r="B1455" s="393"/>
    </row>
    <row r="1456" spans="2:2" x14ac:dyDescent="0.2">
      <c r="B1456" s="393"/>
    </row>
    <row r="1457" spans="2:2" x14ac:dyDescent="0.2">
      <c r="B1457" s="393"/>
    </row>
    <row r="1458" spans="2:2" x14ac:dyDescent="0.2">
      <c r="B1458" s="393"/>
    </row>
    <row r="1459" spans="2:2" x14ac:dyDescent="0.2">
      <c r="B1459" s="393"/>
    </row>
    <row r="1460" spans="2:2" x14ac:dyDescent="0.2">
      <c r="B1460" s="393"/>
    </row>
    <row r="1461" spans="2:2" x14ac:dyDescent="0.2">
      <c r="B1461" s="393"/>
    </row>
    <row r="1462" spans="2:2" x14ac:dyDescent="0.2">
      <c r="B1462" s="393"/>
    </row>
    <row r="1463" spans="2:2" x14ac:dyDescent="0.2">
      <c r="B1463" s="393"/>
    </row>
    <row r="1464" spans="2:2" x14ac:dyDescent="0.2">
      <c r="B1464" s="393"/>
    </row>
    <row r="1465" spans="2:2" x14ac:dyDescent="0.2">
      <c r="B1465" s="393"/>
    </row>
    <row r="1466" spans="2:2" x14ac:dyDescent="0.2">
      <c r="B1466" s="393"/>
    </row>
    <row r="1467" spans="2:2" x14ac:dyDescent="0.2">
      <c r="B1467" s="393"/>
    </row>
    <row r="1468" spans="2:2" x14ac:dyDescent="0.2">
      <c r="B1468" s="393"/>
    </row>
    <row r="1469" spans="2:2" x14ac:dyDescent="0.2">
      <c r="B1469" s="393"/>
    </row>
    <row r="1470" spans="2:2" x14ac:dyDescent="0.2">
      <c r="B1470" s="393"/>
    </row>
    <row r="1471" spans="2:2" x14ac:dyDescent="0.2">
      <c r="B1471" s="393"/>
    </row>
    <row r="1472" spans="2:2" x14ac:dyDescent="0.2">
      <c r="B1472" s="393"/>
    </row>
    <row r="1473" spans="2:2" x14ac:dyDescent="0.2">
      <c r="B1473" s="393"/>
    </row>
    <row r="1474" spans="2:2" x14ac:dyDescent="0.2">
      <c r="B1474" s="393"/>
    </row>
    <row r="1475" spans="2:2" x14ac:dyDescent="0.2">
      <c r="B1475" s="393"/>
    </row>
    <row r="1476" spans="2:2" x14ac:dyDescent="0.2">
      <c r="B1476" s="393"/>
    </row>
    <row r="1477" spans="2:2" x14ac:dyDescent="0.2">
      <c r="B1477" s="393"/>
    </row>
    <row r="1478" spans="2:2" x14ac:dyDescent="0.2">
      <c r="B1478" s="393"/>
    </row>
    <row r="1479" spans="2:2" x14ac:dyDescent="0.2">
      <c r="B1479" s="393"/>
    </row>
    <row r="1480" spans="2:2" x14ac:dyDescent="0.2">
      <c r="B1480" s="393"/>
    </row>
    <row r="1481" spans="2:2" x14ac:dyDescent="0.2">
      <c r="B1481" s="393"/>
    </row>
    <row r="1482" spans="2:2" x14ac:dyDescent="0.2">
      <c r="B1482" s="393"/>
    </row>
    <row r="1483" spans="2:2" x14ac:dyDescent="0.2">
      <c r="B1483" s="393"/>
    </row>
    <row r="1484" spans="2:2" x14ac:dyDescent="0.2">
      <c r="B1484" s="393"/>
    </row>
    <row r="1485" spans="2:2" x14ac:dyDescent="0.2">
      <c r="B1485" s="393"/>
    </row>
    <row r="1486" spans="2:2" x14ac:dyDescent="0.2">
      <c r="B1486" s="393"/>
    </row>
    <row r="1487" spans="2:2" x14ac:dyDescent="0.2">
      <c r="B1487" s="393"/>
    </row>
    <row r="1488" spans="2:2" x14ac:dyDescent="0.2">
      <c r="B1488" s="393"/>
    </row>
    <row r="1489" spans="2:2" x14ac:dyDescent="0.2">
      <c r="B1489" s="393"/>
    </row>
    <row r="1490" spans="2:2" x14ac:dyDescent="0.2">
      <c r="B1490" s="393"/>
    </row>
    <row r="1491" spans="2:2" x14ac:dyDescent="0.2">
      <c r="B1491" s="393"/>
    </row>
    <row r="1492" spans="2:2" x14ac:dyDescent="0.2">
      <c r="B1492" s="393"/>
    </row>
    <row r="1493" spans="2:2" x14ac:dyDescent="0.2">
      <c r="B1493" s="393"/>
    </row>
    <row r="1494" spans="2:2" x14ac:dyDescent="0.2">
      <c r="B1494" s="393"/>
    </row>
    <row r="1495" spans="2:2" x14ac:dyDescent="0.2">
      <c r="B1495" s="393"/>
    </row>
    <row r="1496" spans="2:2" x14ac:dyDescent="0.2">
      <c r="B1496" s="393"/>
    </row>
    <row r="1497" spans="2:2" x14ac:dyDescent="0.2">
      <c r="B1497" s="393"/>
    </row>
    <row r="1498" spans="2:2" x14ac:dyDescent="0.2">
      <c r="B1498" s="393"/>
    </row>
    <row r="1499" spans="2:2" x14ac:dyDescent="0.2">
      <c r="B1499" s="393"/>
    </row>
    <row r="1500" spans="2:2" x14ac:dyDescent="0.2">
      <c r="B1500" s="393"/>
    </row>
    <row r="1501" spans="2:2" x14ac:dyDescent="0.2">
      <c r="B1501" s="393"/>
    </row>
    <row r="1502" spans="2:2" x14ac:dyDescent="0.2">
      <c r="B1502" s="393"/>
    </row>
    <row r="1503" spans="2:2" x14ac:dyDescent="0.2">
      <c r="B1503" s="393"/>
    </row>
    <row r="1504" spans="2:2" x14ac:dyDescent="0.2">
      <c r="B1504" s="393"/>
    </row>
    <row r="1505" spans="2:2" x14ac:dyDescent="0.2">
      <c r="B1505" s="393"/>
    </row>
    <row r="1506" spans="2:2" x14ac:dyDescent="0.2">
      <c r="B1506" s="393"/>
    </row>
    <row r="1507" spans="2:2" x14ac:dyDescent="0.2">
      <c r="B1507" s="393"/>
    </row>
    <row r="1508" spans="2:2" x14ac:dyDescent="0.2">
      <c r="B1508" s="393"/>
    </row>
    <row r="1509" spans="2:2" x14ac:dyDescent="0.2">
      <c r="B1509" s="393"/>
    </row>
    <row r="1510" spans="2:2" x14ac:dyDescent="0.2">
      <c r="B1510" s="393"/>
    </row>
    <row r="1511" spans="2:2" x14ac:dyDescent="0.2">
      <c r="B1511" s="393"/>
    </row>
    <row r="1512" spans="2:2" x14ac:dyDescent="0.2">
      <c r="B1512" s="393"/>
    </row>
    <row r="1513" spans="2:2" x14ac:dyDescent="0.2">
      <c r="B1513" s="393"/>
    </row>
    <row r="1514" spans="2:2" x14ac:dyDescent="0.2">
      <c r="B1514" s="393"/>
    </row>
    <row r="1515" spans="2:2" x14ac:dyDescent="0.2">
      <c r="B1515" s="393"/>
    </row>
    <row r="1516" spans="2:2" x14ac:dyDescent="0.2">
      <c r="B1516" s="393"/>
    </row>
    <row r="1517" spans="2:2" x14ac:dyDescent="0.2">
      <c r="B1517" s="393"/>
    </row>
    <row r="1518" spans="2:2" x14ac:dyDescent="0.2">
      <c r="B1518" s="393"/>
    </row>
    <row r="1519" spans="2:2" x14ac:dyDescent="0.2">
      <c r="B1519" s="393"/>
    </row>
    <row r="1520" spans="2:2" x14ac:dyDescent="0.2">
      <c r="B1520" s="393"/>
    </row>
    <row r="1521" spans="2:2" x14ac:dyDescent="0.2">
      <c r="B1521" s="393"/>
    </row>
    <row r="1522" spans="2:2" x14ac:dyDescent="0.2">
      <c r="B1522" s="393"/>
    </row>
    <row r="1523" spans="2:2" x14ac:dyDescent="0.2">
      <c r="B1523" s="393"/>
    </row>
    <row r="1524" spans="2:2" x14ac:dyDescent="0.2">
      <c r="B1524" s="393"/>
    </row>
    <row r="1525" spans="2:2" x14ac:dyDescent="0.2">
      <c r="B1525" s="393"/>
    </row>
    <row r="1526" spans="2:2" x14ac:dyDescent="0.2">
      <c r="B1526" s="393"/>
    </row>
    <row r="1527" spans="2:2" x14ac:dyDescent="0.2">
      <c r="B1527" s="393"/>
    </row>
    <row r="1528" spans="2:2" x14ac:dyDescent="0.2">
      <c r="B1528" s="393"/>
    </row>
    <row r="1529" spans="2:2" x14ac:dyDescent="0.2">
      <c r="B1529" s="393"/>
    </row>
    <row r="1530" spans="2:2" x14ac:dyDescent="0.2">
      <c r="B1530" s="393"/>
    </row>
    <row r="1531" spans="2:2" x14ac:dyDescent="0.2">
      <c r="B1531" s="393"/>
    </row>
    <row r="1532" spans="2:2" x14ac:dyDescent="0.2">
      <c r="B1532" s="393"/>
    </row>
    <row r="1533" spans="2:2" x14ac:dyDescent="0.2">
      <c r="B1533" s="393"/>
    </row>
    <row r="1534" spans="2:2" x14ac:dyDescent="0.2">
      <c r="B1534" s="393"/>
    </row>
    <row r="1535" spans="2:2" x14ac:dyDescent="0.2">
      <c r="B1535" s="393"/>
    </row>
    <row r="1536" spans="2:2" x14ac:dyDescent="0.2">
      <c r="B1536" s="393"/>
    </row>
    <row r="1537" spans="2:2" x14ac:dyDescent="0.2">
      <c r="B1537" s="393"/>
    </row>
    <row r="1538" spans="2:2" x14ac:dyDescent="0.2">
      <c r="B1538" s="393"/>
    </row>
    <row r="1539" spans="2:2" x14ac:dyDescent="0.2">
      <c r="B1539" s="393"/>
    </row>
    <row r="1540" spans="2:2" x14ac:dyDescent="0.2">
      <c r="B1540" s="393"/>
    </row>
    <row r="1541" spans="2:2" x14ac:dyDescent="0.2">
      <c r="B1541" s="393"/>
    </row>
    <row r="1542" spans="2:2" x14ac:dyDescent="0.2">
      <c r="B1542" s="393"/>
    </row>
    <row r="1543" spans="2:2" x14ac:dyDescent="0.2">
      <c r="B1543" s="393"/>
    </row>
    <row r="1544" spans="2:2" x14ac:dyDescent="0.2">
      <c r="B1544" s="393"/>
    </row>
    <row r="1545" spans="2:2" x14ac:dyDescent="0.2">
      <c r="B1545" s="393"/>
    </row>
    <row r="1546" spans="2:2" x14ac:dyDescent="0.2">
      <c r="B1546" s="393"/>
    </row>
    <row r="1547" spans="2:2" x14ac:dyDescent="0.2">
      <c r="B1547" s="393"/>
    </row>
    <row r="1548" spans="2:2" x14ac:dyDescent="0.2">
      <c r="B1548" s="393"/>
    </row>
    <row r="1549" spans="2:2" x14ac:dyDescent="0.2">
      <c r="B1549" s="393"/>
    </row>
    <row r="1550" spans="2:2" x14ac:dyDescent="0.2">
      <c r="B1550" s="393"/>
    </row>
    <row r="1551" spans="2:2" x14ac:dyDescent="0.2">
      <c r="B1551" s="393"/>
    </row>
    <row r="1552" spans="2:2" x14ac:dyDescent="0.2">
      <c r="B1552" s="393"/>
    </row>
    <row r="1553" spans="2:2" x14ac:dyDescent="0.2">
      <c r="B1553" s="393"/>
    </row>
    <row r="1554" spans="2:2" x14ac:dyDescent="0.2">
      <c r="B1554" s="393"/>
    </row>
    <row r="1555" spans="2:2" x14ac:dyDescent="0.2">
      <c r="B1555" s="393"/>
    </row>
    <row r="1556" spans="2:2" x14ac:dyDescent="0.2">
      <c r="B1556" s="393"/>
    </row>
    <row r="1557" spans="2:2" x14ac:dyDescent="0.2">
      <c r="B1557" s="393"/>
    </row>
    <row r="1558" spans="2:2" x14ac:dyDescent="0.2">
      <c r="B1558" s="393"/>
    </row>
    <row r="1559" spans="2:2" x14ac:dyDescent="0.2">
      <c r="B1559" s="393"/>
    </row>
    <row r="1560" spans="2:2" x14ac:dyDescent="0.2">
      <c r="B1560" s="393"/>
    </row>
    <row r="1561" spans="2:2" x14ac:dyDescent="0.2">
      <c r="B1561" s="393"/>
    </row>
    <row r="1562" spans="2:2" x14ac:dyDescent="0.2">
      <c r="B1562" s="393"/>
    </row>
    <row r="1563" spans="2:2" x14ac:dyDescent="0.2">
      <c r="B1563" s="393"/>
    </row>
    <row r="1564" spans="2:2" x14ac:dyDescent="0.2">
      <c r="B1564" s="393"/>
    </row>
    <row r="1565" spans="2:2" x14ac:dyDescent="0.2">
      <c r="B1565" s="393"/>
    </row>
    <row r="1566" spans="2:2" x14ac:dyDescent="0.2">
      <c r="B1566" s="393"/>
    </row>
    <row r="1567" spans="2:2" x14ac:dyDescent="0.2">
      <c r="B1567" s="393"/>
    </row>
    <row r="1568" spans="2:2" x14ac:dyDescent="0.2">
      <c r="B1568" s="393"/>
    </row>
    <row r="1569" spans="2:2" x14ac:dyDescent="0.2">
      <c r="B1569" s="393"/>
    </row>
    <row r="1570" spans="2:2" x14ac:dyDescent="0.2">
      <c r="B1570" s="393"/>
    </row>
    <row r="1571" spans="2:2" x14ac:dyDescent="0.2">
      <c r="B1571" s="393"/>
    </row>
    <row r="1572" spans="2:2" x14ac:dyDescent="0.2">
      <c r="B1572" s="393"/>
    </row>
    <row r="1573" spans="2:2" x14ac:dyDescent="0.2">
      <c r="B1573" s="393"/>
    </row>
    <row r="1574" spans="2:2" x14ac:dyDescent="0.2">
      <c r="B1574" s="393"/>
    </row>
    <row r="1575" spans="2:2" x14ac:dyDescent="0.2">
      <c r="B1575" s="393"/>
    </row>
    <row r="1576" spans="2:2" x14ac:dyDescent="0.2">
      <c r="B1576" s="393"/>
    </row>
    <row r="1577" spans="2:2" x14ac:dyDescent="0.2">
      <c r="B1577" s="393"/>
    </row>
    <row r="1578" spans="2:2" x14ac:dyDescent="0.2">
      <c r="B1578" s="393"/>
    </row>
    <row r="1579" spans="2:2" x14ac:dyDescent="0.2">
      <c r="B1579" s="393"/>
    </row>
    <row r="1580" spans="2:2" x14ac:dyDescent="0.2">
      <c r="B1580" s="393"/>
    </row>
    <row r="1581" spans="2:2" x14ac:dyDescent="0.2">
      <c r="B1581" s="393"/>
    </row>
    <row r="1582" spans="2:2" x14ac:dyDescent="0.2">
      <c r="B1582" s="393"/>
    </row>
    <row r="1583" spans="2:2" x14ac:dyDescent="0.2">
      <c r="B1583" s="393"/>
    </row>
    <row r="1584" spans="2:2" x14ac:dyDescent="0.2">
      <c r="B1584" s="393"/>
    </row>
    <row r="1585" spans="2:2" x14ac:dyDescent="0.2">
      <c r="B1585" s="393"/>
    </row>
    <row r="1586" spans="2:2" x14ac:dyDescent="0.2">
      <c r="B1586" s="393"/>
    </row>
    <row r="1587" spans="2:2" x14ac:dyDescent="0.2">
      <c r="B1587" s="393"/>
    </row>
    <row r="1588" spans="2:2" x14ac:dyDescent="0.2">
      <c r="B1588" s="393"/>
    </row>
    <row r="1589" spans="2:2" x14ac:dyDescent="0.2">
      <c r="B1589" s="393"/>
    </row>
    <row r="1590" spans="2:2" x14ac:dyDescent="0.2">
      <c r="B1590" s="393"/>
    </row>
    <row r="1591" spans="2:2" x14ac:dyDescent="0.2">
      <c r="B1591" s="393"/>
    </row>
    <row r="1592" spans="2:2" x14ac:dyDescent="0.2">
      <c r="B1592" s="393"/>
    </row>
    <row r="1593" spans="2:2" x14ac:dyDescent="0.2">
      <c r="B1593" s="393"/>
    </row>
    <row r="1594" spans="2:2" x14ac:dyDescent="0.2">
      <c r="B1594" s="393"/>
    </row>
    <row r="1595" spans="2:2" x14ac:dyDescent="0.2">
      <c r="B1595" s="393"/>
    </row>
    <row r="1596" spans="2:2" x14ac:dyDescent="0.2">
      <c r="B1596" s="393"/>
    </row>
    <row r="1597" spans="2:2" x14ac:dyDescent="0.2">
      <c r="B1597" s="393"/>
    </row>
    <row r="1598" spans="2:2" x14ac:dyDescent="0.2">
      <c r="B1598" s="393"/>
    </row>
    <row r="1599" spans="2:2" x14ac:dyDescent="0.2">
      <c r="B1599" s="393"/>
    </row>
    <row r="1600" spans="2:2" x14ac:dyDescent="0.2">
      <c r="B1600" s="393"/>
    </row>
    <row r="1601" spans="2:2" x14ac:dyDescent="0.2">
      <c r="B1601" s="393"/>
    </row>
    <row r="1602" spans="2:2" x14ac:dyDescent="0.2">
      <c r="B1602" s="393"/>
    </row>
    <row r="1603" spans="2:2" x14ac:dyDescent="0.2">
      <c r="B1603" s="393"/>
    </row>
    <row r="1604" spans="2:2" x14ac:dyDescent="0.2">
      <c r="B1604" s="393"/>
    </row>
    <row r="1605" spans="2:2" x14ac:dyDescent="0.2">
      <c r="B1605" s="393"/>
    </row>
    <row r="1606" spans="2:2" x14ac:dyDescent="0.2">
      <c r="B1606" s="393"/>
    </row>
    <row r="1607" spans="2:2" x14ac:dyDescent="0.2">
      <c r="B1607" s="393"/>
    </row>
    <row r="1608" spans="2:2" x14ac:dyDescent="0.2">
      <c r="B1608" s="393"/>
    </row>
    <row r="1609" spans="2:2" x14ac:dyDescent="0.2">
      <c r="B1609" s="393"/>
    </row>
    <row r="1610" spans="2:2" x14ac:dyDescent="0.2">
      <c r="B1610" s="393"/>
    </row>
    <row r="1611" spans="2:2" x14ac:dyDescent="0.2">
      <c r="B1611" s="393"/>
    </row>
    <row r="1612" spans="2:2" x14ac:dyDescent="0.2">
      <c r="B1612" s="393"/>
    </row>
    <row r="1613" spans="2:2" x14ac:dyDescent="0.2">
      <c r="B1613" s="393"/>
    </row>
    <row r="1614" spans="2:2" x14ac:dyDescent="0.2">
      <c r="B1614" s="393"/>
    </row>
    <row r="1615" spans="2:2" x14ac:dyDescent="0.2">
      <c r="B1615" s="393"/>
    </row>
    <row r="1616" spans="2:2" x14ac:dyDescent="0.2">
      <c r="B1616" s="393"/>
    </row>
    <row r="1617" spans="2:2" x14ac:dyDescent="0.2">
      <c r="B1617" s="393"/>
    </row>
    <row r="1618" spans="2:2" x14ac:dyDescent="0.2">
      <c r="B1618" s="393"/>
    </row>
    <row r="1619" spans="2:2" x14ac:dyDescent="0.2">
      <c r="B1619" s="393"/>
    </row>
    <row r="1620" spans="2:2" x14ac:dyDescent="0.2">
      <c r="B1620" s="393"/>
    </row>
    <row r="1621" spans="2:2" x14ac:dyDescent="0.2">
      <c r="B1621" s="393"/>
    </row>
    <row r="1622" spans="2:2" x14ac:dyDescent="0.2">
      <c r="B1622" s="393"/>
    </row>
    <row r="1623" spans="2:2" x14ac:dyDescent="0.2">
      <c r="B1623" s="393"/>
    </row>
    <row r="1624" spans="2:2" x14ac:dyDescent="0.2">
      <c r="B1624" s="393"/>
    </row>
    <row r="1625" spans="2:2" x14ac:dyDescent="0.2">
      <c r="B1625" s="393"/>
    </row>
    <row r="1626" spans="2:2" x14ac:dyDescent="0.2">
      <c r="B1626" s="393"/>
    </row>
    <row r="1627" spans="2:2" x14ac:dyDescent="0.2">
      <c r="B1627" s="393"/>
    </row>
    <row r="1628" spans="2:2" x14ac:dyDescent="0.2">
      <c r="B1628" s="393"/>
    </row>
    <row r="1629" spans="2:2" x14ac:dyDescent="0.2">
      <c r="B1629" s="393"/>
    </row>
    <row r="1630" spans="2:2" x14ac:dyDescent="0.2">
      <c r="B1630" s="393"/>
    </row>
    <row r="1631" spans="2:2" x14ac:dyDescent="0.2">
      <c r="B1631" s="393"/>
    </row>
    <row r="1632" spans="2:2" x14ac:dyDescent="0.2">
      <c r="B1632" s="393"/>
    </row>
    <row r="1633" spans="2:2" x14ac:dyDescent="0.2">
      <c r="B1633" s="393"/>
    </row>
    <row r="1634" spans="2:2" x14ac:dyDescent="0.2">
      <c r="B1634" s="393"/>
    </row>
    <row r="1635" spans="2:2" x14ac:dyDescent="0.2">
      <c r="B1635" s="393"/>
    </row>
    <row r="1636" spans="2:2" x14ac:dyDescent="0.2">
      <c r="B1636" s="393"/>
    </row>
    <row r="1637" spans="2:2" x14ac:dyDescent="0.2">
      <c r="B1637" s="393"/>
    </row>
    <row r="1638" spans="2:2" x14ac:dyDescent="0.2">
      <c r="B1638" s="393"/>
    </row>
    <row r="1639" spans="2:2" x14ac:dyDescent="0.2">
      <c r="B1639" s="393"/>
    </row>
    <row r="1640" spans="2:2" x14ac:dyDescent="0.2">
      <c r="B1640" s="393"/>
    </row>
    <row r="1641" spans="2:2" x14ac:dyDescent="0.2">
      <c r="B1641" s="393"/>
    </row>
    <row r="1642" spans="2:2" x14ac:dyDescent="0.2">
      <c r="B1642" s="393"/>
    </row>
    <row r="1643" spans="2:2" x14ac:dyDescent="0.2">
      <c r="B1643" s="393"/>
    </row>
    <row r="1644" spans="2:2" x14ac:dyDescent="0.2">
      <c r="B1644" s="393"/>
    </row>
    <row r="1645" spans="2:2" x14ac:dyDescent="0.2">
      <c r="B1645" s="393"/>
    </row>
    <row r="1646" spans="2:2" x14ac:dyDescent="0.2">
      <c r="B1646" s="393"/>
    </row>
    <row r="1647" spans="2:2" x14ac:dyDescent="0.2">
      <c r="B1647" s="393"/>
    </row>
    <row r="1648" spans="2:2" x14ac:dyDescent="0.2">
      <c r="B1648" s="393"/>
    </row>
    <row r="1649" spans="2:2" x14ac:dyDescent="0.2">
      <c r="B1649" s="393"/>
    </row>
    <row r="1650" spans="2:2" x14ac:dyDescent="0.2">
      <c r="B1650" s="393"/>
    </row>
    <row r="1651" spans="2:2" x14ac:dyDescent="0.2">
      <c r="B1651" s="393"/>
    </row>
    <row r="1652" spans="2:2" x14ac:dyDescent="0.2">
      <c r="B1652" s="393"/>
    </row>
    <row r="1653" spans="2:2" x14ac:dyDescent="0.2">
      <c r="B1653" s="393"/>
    </row>
    <row r="1654" spans="2:2" x14ac:dyDescent="0.2">
      <c r="B1654" s="393"/>
    </row>
    <row r="1655" spans="2:2" x14ac:dyDescent="0.2">
      <c r="B1655" s="393"/>
    </row>
    <row r="1656" spans="2:2" x14ac:dyDescent="0.2">
      <c r="B1656" s="393"/>
    </row>
    <row r="1657" spans="2:2" x14ac:dyDescent="0.2">
      <c r="B1657" s="393"/>
    </row>
    <row r="1658" spans="2:2" x14ac:dyDescent="0.2">
      <c r="B1658" s="393"/>
    </row>
    <row r="1659" spans="2:2" x14ac:dyDescent="0.2">
      <c r="B1659" s="393"/>
    </row>
    <row r="1660" spans="2:2" x14ac:dyDescent="0.2">
      <c r="B1660" s="393"/>
    </row>
    <row r="1661" spans="2:2" x14ac:dyDescent="0.2">
      <c r="B1661" s="393"/>
    </row>
    <row r="1662" spans="2:2" x14ac:dyDescent="0.2">
      <c r="B1662" s="393"/>
    </row>
    <row r="1663" spans="2:2" x14ac:dyDescent="0.2">
      <c r="B1663" s="393"/>
    </row>
    <row r="1664" spans="2:2" x14ac:dyDescent="0.2">
      <c r="B1664" s="393"/>
    </row>
    <row r="1665" spans="2:2" x14ac:dyDescent="0.2">
      <c r="B1665" s="393"/>
    </row>
    <row r="1666" spans="2:2" x14ac:dyDescent="0.2">
      <c r="B1666" s="393"/>
    </row>
    <row r="1667" spans="2:2" x14ac:dyDescent="0.2">
      <c r="B1667" s="393"/>
    </row>
    <row r="1668" spans="2:2" x14ac:dyDescent="0.2">
      <c r="B1668" s="393"/>
    </row>
    <row r="1669" spans="2:2" x14ac:dyDescent="0.2">
      <c r="B1669" s="393"/>
    </row>
    <row r="1670" spans="2:2" x14ac:dyDescent="0.2">
      <c r="B1670" s="393"/>
    </row>
    <row r="1671" spans="2:2" x14ac:dyDescent="0.2">
      <c r="B1671" s="393"/>
    </row>
    <row r="1672" spans="2:2" x14ac:dyDescent="0.2">
      <c r="B1672" s="393"/>
    </row>
  </sheetData>
  <mergeCells count="2">
    <mergeCell ref="B30:C30"/>
    <mergeCell ref="B2:C2"/>
  </mergeCells>
  <phoneticPr fontId="2" type="noConversion"/>
  <pageMargins left="0.75" right="0.75" top="0.64" bottom="1" header="0.5" footer="0.5"/>
  <pageSetup paperSize="9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E1646"/>
  <sheetViews>
    <sheetView zoomScale="110" zoomScaleNormal="110" workbookViewId="0">
      <selection activeCell="A13" sqref="A13"/>
    </sheetView>
  </sheetViews>
  <sheetFormatPr defaultRowHeight="13.5" x14ac:dyDescent="0.3"/>
  <cols>
    <col min="1" max="1" width="59.7109375" style="4" customWidth="1"/>
    <col min="2" max="3" width="15.7109375" style="12" customWidth="1"/>
    <col min="4" max="4" width="9.140625" style="2"/>
    <col min="5" max="5" width="10.5703125" style="2" customWidth="1"/>
    <col min="6" max="16384" width="9.140625" style="2"/>
  </cols>
  <sheetData>
    <row r="1" spans="1:5" ht="29.25" customHeight="1" x14ac:dyDescent="0.3">
      <c r="A1" s="1689" t="s">
        <v>499</v>
      </c>
    </row>
    <row r="2" spans="1:5" ht="15" customHeight="1" thickBot="1" x14ac:dyDescent="0.35">
      <c r="A2" s="494"/>
      <c r="B2" s="1726" t="s">
        <v>357</v>
      </c>
      <c r="C2" s="1696"/>
      <c r="D2" s="1685"/>
    </row>
    <row r="3" spans="1:5" ht="15" customHeight="1" x14ac:dyDescent="0.3">
      <c r="A3" s="494"/>
      <c r="B3" s="479">
        <v>2015</v>
      </c>
      <c r="C3" s="480">
        <v>2014</v>
      </c>
      <c r="D3" s="1685"/>
    </row>
    <row r="4" spans="1:5" ht="15" customHeight="1" thickBot="1" x14ac:dyDescent="0.35">
      <c r="A4" s="396" t="s">
        <v>497</v>
      </c>
      <c r="B4" s="467"/>
      <c r="C4" s="467"/>
      <c r="D4" s="1685"/>
      <c r="E4" s="9"/>
    </row>
    <row r="5" spans="1:5" ht="15" customHeight="1" x14ac:dyDescent="0.3">
      <c r="A5" s="1550" t="s">
        <v>361</v>
      </c>
      <c r="B5" s="469">
        <v>342310</v>
      </c>
      <c r="C5" s="470">
        <v>413614</v>
      </c>
      <c r="D5" s="1685"/>
      <c r="E5" s="15"/>
    </row>
    <row r="6" spans="1:5" ht="15" customHeight="1" x14ac:dyDescent="0.3">
      <c r="A6" s="1240" t="s">
        <v>563</v>
      </c>
      <c r="B6" s="472">
        <v>287273</v>
      </c>
      <c r="C6" s="473">
        <v>254302</v>
      </c>
      <c r="D6" s="1685"/>
      <c r="E6" s="15"/>
    </row>
    <row r="7" spans="1:5" ht="24.95" customHeight="1" x14ac:dyDescent="0.3">
      <c r="A7" s="1240" t="s">
        <v>1122</v>
      </c>
      <c r="B7" s="472">
        <v>149760</v>
      </c>
      <c r="C7" s="473">
        <v>116675</v>
      </c>
      <c r="D7" s="1685"/>
    </row>
    <row r="8" spans="1:5" ht="15" customHeight="1" x14ac:dyDescent="0.3">
      <c r="A8" s="1240" t="s">
        <v>1123</v>
      </c>
      <c r="B8" s="472">
        <v>122970</v>
      </c>
      <c r="C8" s="473">
        <v>119537</v>
      </c>
      <c r="D8" s="1685"/>
    </row>
    <row r="9" spans="1:5" ht="15" customHeight="1" x14ac:dyDescent="0.3">
      <c r="A9" s="1240" t="s">
        <v>363</v>
      </c>
      <c r="B9" s="472">
        <v>165764</v>
      </c>
      <c r="C9" s="473">
        <v>157474</v>
      </c>
      <c r="D9" s="1685"/>
    </row>
    <row r="10" spans="1:5" ht="15" customHeight="1" x14ac:dyDescent="0.3">
      <c r="A10" s="1240" t="s">
        <v>362</v>
      </c>
      <c r="B10" s="472">
        <v>102849</v>
      </c>
      <c r="C10" s="473">
        <v>97627</v>
      </c>
      <c r="D10" s="1685"/>
    </row>
    <row r="11" spans="1:5" ht="15" customHeight="1" x14ac:dyDescent="0.3">
      <c r="A11" s="1240" t="s">
        <v>568</v>
      </c>
      <c r="B11" s="472">
        <v>48977</v>
      </c>
      <c r="C11" s="473">
        <v>46581</v>
      </c>
      <c r="D11" s="1685"/>
      <c r="E11" s="15"/>
    </row>
    <row r="12" spans="1:5" ht="24.95" customHeight="1" x14ac:dyDescent="0.3">
      <c r="A12" s="1240" t="s">
        <v>1124</v>
      </c>
      <c r="B12" s="472">
        <v>113457</v>
      </c>
      <c r="C12" s="473">
        <v>88291</v>
      </c>
      <c r="D12" s="1685"/>
    </row>
    <row r="13" spans="1:5" ht="15" customHeight="1" x14ac:dyDescent="0.3">
      <c r="A13" s="1240" t="s">
        <v>384</v>
      </c>
      <c r="B13" s="472">
        <v>22337</v>
      </c>
      <c r="C13" s="473">
        <v>21108</v>
      </c>
      <c r="D13" s="1685"/>
    </row>
    <row r="14" spans="1:5" ht="24.95" customHeight="1" x14ac:dyDescent="0.3">
      <c r="A14" s="1240" t="s">
        <v>1125</v>
      </c>
      <c r="B14" s="472">
        <v>14915</v>
      </c>
      <c r="C14" s="473">
        <v>13438</v>
      </c>
      <c r="D14" s="1685"/>
      <c r="E14" s="15"/>
    </row>
    <row r="15" spans="1:5" ht="15" customHeight="1" x14ac:dyDescent="0.3">
      <c r="A15" s="1240" t="s">
        <v>1126</v>
      </c>
      <c r="B15" s="472">
        <v>39686</v>
      </c>
      <c r="C15" s="473">
        <v>38648</v>
      </c>
      <c r="D15" s="1685"/>
      <c r="E15" s="15"/>
    </row>
    <row r="16" spans="1:5" ht="15" customHeight="1" thickBot="1" x14ac:dyDescent="0.35">
      <c r="A16" s="1240" t="s">
        <v>510</v>
      </c>
      <c r="B16" s="1548">
        <v>23629</v>
      </c>
      <c r="C16" s="1549">
        <v>32306</v>
      </c>
      <c r="D16" s="1685"/>
      <c r="E16" s="15"/>
    </row>
    <row r="17" spans="1:5" ht="15" customHeight="1" thickBot="1" x14ac:dyDescent="0.35">
      <c r="A17" s="497" t="s">
        <v>277</v>
      </c>
      <c r="B17" s="498">
        <f>SUM(B5:B16)</f>
        <v>1433927</v>
      </c>
      <c r="C17" s="499">
        <f>SUM(C5:C16)</f>
        <v>1399601</v>
      </c>
      <c r="D17" s="1685"/>
      <c r="E17" s="17"/>
    </row>
    <row r="18" spans="1:5" ht="7.5" customHeight="1" thickBot="1" x14ac:dyDescent="0.35">
      <c r="A18" s="950"/>
      <c r="B18" s="951"/>
      <c r="C18" s="952"/>
      <c r="D18" s="1685"/>
      <c r="E18" s="17"/>
    </row>
    <row r="19" spans="1:5" ht="15" customHeight="1" thickBot="1" x14ac:dyDescent="0.35">
      <c r="A19" s="481" t="s">
        <v>498</v>
      </c>
      <c r="B19" s="500"/>
      <c r="C19" s="500"/>
      <c r="D19" s="1685"/>
      <c r="E19" s="11"/>
    </row>
    <row r="20" spans="1:5" ht="15" customHeight="1" x14ac:dyDescent="0.3">
      <c r="A20" s="1550" t="s">
        <v>244</v>
      </c>
      <c r="B20" s="405">
        <v>-204864</v>
      </c>
      <c r="C20" s="501">
        <v>-194993</v>
      </c>
      <c r="D20" s="1685"/>
      <c r="E20" s="11"/>
    </row>
    <row r="21" spans="1:5" ht="24.95" customHeight="1" x14ac:dyDescent="0.3">
      <c r="A21" s="1240" t="s">
        <v>276</v>
      </c>
      <c r="B21" s="406">
        <v>-98449</v>
      </c>
      <c r="C21" s="502">
        <v>-78001</v>
      </c>
      <c r="D21" s="1685"/>
      <c r="E21" s="16"/>
    </row>
    <row r="22" spans="1:5" ht="24.95" customHeight="1" x14ac:dyDescent="0.3">
      <c r="A22" s="1240" t="s">
        <v>1127</v>
      </c>
      <c r="B22" s="406">
        <v>-1565</v>
      </c>
      <c r="C22" s="502">
        <v>-4209</v>
      </c>
      <c r="D22" s="1685"/>
      <c r="E22" s="16"/>
    </row>
    <row r="23" spans="1:5" ht="15" customHeight="1" x14ac:dyDescent="0.3">
      <c r="A23" s="1240" t="s">
        <v>569</v>
      </c>
      <c r="B23" s="406">
        <v>-31644</v>
      </c>
      <c r="C23" s="502">
        <v>-29915</v>
      </c>
      <c r="D23" s="1685"/>
      <c r="E23" s="16"/>
    </row>
    <row r="24" spans="1:5" ht="15" customHeight="1" x14ac:dyDescent="0.3">
      <c r="A24" s="1241" t="s">
        <v>1128</v>
      </c>
      <c r="B24" s="406">
        <v>-40666</v>
      </c>
      <c r="C24" s="502">
        <v>-36110</v>
      </c>
      <c r="D24" s="1685"/>
      <c r="E24" s="16"/>
    </row>
    <row r="25" spans="1:5" ht="15" customHeight="1" x14ac:dyDescent="0.3">
      <c r="A25" s="1241" t="s">
        <v>1129</v>
      </c>
      <c r="B25" s="406">
        <v>-10614</v>
      </c>
      <c r="C25" s="502">
        <v>-10757</v>
      </c>
      <c r="D25" s="1685"/>
      <c r="E25" s="16"/>
    </row>
    <row r="26" spans="1:5" ht="15" customHeight="1" thickBot="1" x14ac:dyDescent="0.35">
      <c r="A26" s="1241" t="s">
        <v>345</v>
      </c>
      <c r="B26" s="406">
        <v>-148949</v>
      </c>
      <c r="C26" s="502">
        <v>-143926</v>
      </c>
      <c r="D26" s="1685"/>
      <c r="E26" s="16"/>
    </row>
    <row r="27" spans="1:5" ht="15" customHeight="1" thickBot="1" x14ac:dyDescent="0.35">
      <c r="A27" s="81" t="s">
        <v>278</v>
      </c>
      <c r="B27" s="403">
        <f>SUM(B20:B26)</f>
        <v>-536751</v>
      </c>
      <c r="C27" s="404">
        <f>SUM(C20:C26)</f>
        <v>-497911</v>
      </c>
      <c r="D27" s="495"/>
    </row>
    <row r="28" spans="1:5" x14ac:dyDescent="0.3">
      <c r="A28" s="127"/>
      <c r="B28" s="392"/>
      <c r="C28" s="392"/>
      <c r="D28" s="1685"/>
    </row>
    <row r="29" spans="1:5" x14ac:dyDescent="0.3">
      <c r="A29" s="459"/>
      <c r="B29" s="496"/>
      <c r="C29" s="496"/>
      <c r="D29" s="1685"/>
    </row>
    <row r="30" spans="1:5" x14ac:dyDescent="0.3">
      <c r="A30" s="459"/>
      <c r="B30" s="496"/>
      <c r="C30" s="496"/>
      <c r="D30" s="1685"/>
    </row>
    <row r="31" spans="1:5" x14ac:dyDescent="0.3">
      <c r="A31" s="459"/>
      <c r="B31" s="496"/>
      <c r="C31" s="496"/>
      <c r="D31" s="1685"/>
    </row>
    <row r="32" spans="1:5" ht="15" customHeight="1" thickBot="1" x14ac:dyDescent="0.35">
      <c r="A32" s="466"/>
      <c r="B32" s="1726" t="s">
        <v>357</v>
      </c>
      <c r="C32" s="1696"/>
      <c r="D32" s="1685"/>
    </row>
    <row r="33" spans="1:5" ht="15" customHeight="1" x14ac:dyDescent="0.3">
      <c r="A33" s="466"/>
      <c r="B33" s="480">
        <v>2015</v>
      </c>
      <c r="C33" s="480">
        <v>2014</v>
      </c>
      <c r="D33" s="1685"/>
    </row>
    <row r="34" spans="1:5" ht="24.95" customHeight="1" thickBot="1" x14ac:dyDescent="0.35">
      <c r="A34" s="396" t="s">
        <v>1130</v>
      </c>
      <c r="B34" s="467"/>
      <c r="C34" s="467"/>
      <c r="D34" s="1685"/>
    </row>
    <row r="35" spans="1:5" ht="15" customHeight="1" x14ac:dyDescent="0.3">
      <c r="A35" s="468" t="s">
        <v>322</v>
      </c>
      <c r="B35" s="469">
        <v>149760</v>
      </c>
      <c r="C35" s="470">
        <v>97822</v>
      </c>
      <c r="D35" s="1685"/>
    </row>
    <row r="36" spans="1:5" ht="15" customHeight="1" thickBot="1" x14ac:dyDescent="0.35">
      <c r="A36" s="471" t="s">
        <v>321</v>
      </c>
      <c r="B36" s="472">
        <v>0</v>
      </c>
      <c r="C36" s="473">
        <v>18853</v>
      </c>
      <c r="D36" s="1685"/>
    </row>
    <row r="37" spans="1:5" ht="24.95" customHeight="1" thickBot="1" x14ac:dyDescent="0.35">
      <c r="A37" s="81" t="s">
        <v>1131</v>
      </c>
      <c r="B37" s="403">
        <f>SUM(B35:B36)</f>
        <v>149760</v>
      </c>
      <c r="C37" s="404">
        <f>SUM(C35:C36)</f>
        <v>116675</v>
      </c>
      <c r="D37" s="1685"/>
    </row>
    <row r="38" spans="1:5" x14ac:dyDescent="0.3">
      <c r="A38" s="6"/>
      <c r="B38" s="10"/>
      <c r="C38" s="10"/>
    </row>
    <row r="39" spans="1:5" x14ac:dyDescent="0.3">
      <c r="A39" s="6"/>
      <c r="B39" s="19">
        <f>B37-B7</f>
        <v>0</v>
      </c>
      <c r="C39" s="19">
        <f>C37-C7</f>
        <v>0</v>
      </c>
    </row>
    <row r="40" spans="1:5" x14ac:dyDescent="0.3">
      <c r="A40" s="6"/>
      <c r="B40" s="10"/>
      <c r="C40" s="10"/>
    </row>
    <row r="41" spans="1:5" x14ac:dyDescent="0.3">
      <c r="A41" s="6"/>
      <c r="B41" s="10"/>
      <c r="C41" s="10"/>
    </row>
    <row r="42" spans="1:5" x14ac:dyDescent="0.3">
      <c r="A42" s="6"/>
      <c r="B42" s="10"/>
      <c r="C42" s="10"/>
    </row>
    <row r="43" spans="1:5" x14ac:dyDescent="0.3">
      <c r="A43" s="6"/>
      <c r="B43" s="10"/>
      <c r="C43" s="10"/>
    </row>
    <row r="44" spans="1:5" x14ac:dyDescent="0.3">
      <c r="A44" s="6"/>
      <c r="B44" s="10"/>
      <c r="C44" s="10"/>
      <c r="E44" s="5"/>
    </row>
    <row r="45" spans="1:5" x14ac:dyDescent="0.3">
      <c r="A45" s="6"/>
      <c r="B45" s="10"/>
      <c r="C45" s="10"/>
    </row>
    <row r="46" spans="1:5" x14ac:dyDescent="0.3">
      <c r="A46" s="6"/>
      <c r="B46" s="10"/>
      <c r="C46" s="10"/>
    </row>
    <row r="47" spans="1:5" x14ac:dyDescent="0.3">
      <c r="A47" s="6"/>
      <c r="B47" s="10"/>
      <c r="C47" s="10"/>
    </row>
    <row r="48" spans="1:5" x14ac:dyDescent="0.3">
      <c r="A48" s="6"/>
      <c r="B48" s="10"/>
      <c r="C48" s="10"/>
    </row>
    <row r="49" spans="1:3" x14ac:dyDescent="0.3">
      <c r="A49" s="6"/>
      <c r="B49" s="10"/>
      <c r="C49" s="10"/>
    </row>
    <row r="50" spans="1:3" x14ac:dyDescent="0.3">
      <c r="A50" s="6"/>
      <c r="B50" s="10"/>
      <c r="C50" s="10"/>
    </row>
    <row r="51" spans="1:3" x14ac:dyDescent="0.3">
      <c r="A51" s="6"/>
      <c r="B51" s="10"/>
      <c r="C51" s="10"/>
    </row>
    <row r="52" spans="1:3" x14ac:dyDescent="0.3">
      <c r="A52" s="6"/>
      <c r="B52" s="10"/>
      <c r="C52" s="10"/>
    </row>
    <row r="53" spans="1:3" x14ac:dyDescent="0.3">
      <c r="A53" s="6"/>
      <c r="B53" s="10"/>
      <c r="C53" s="10"/>
    </row>
    <row r="54" spans="1:3" x14ac:dyDescent="0.3">
      <c r="A54" s="6"/>
      <c r="B54" s="10"/>
      <c r="C54" s="10"/>
    </row>
    <row r="55" spans="1:3" x14ac:dyDescent="0.3">
      <c r="A55" s="6"/>
      <c r="B55" s="10"/>
      <c r="C55" s="10"/>
    </row>
    <row r="56" spans="1:3" x14ac:dyDescent="0.3">
      <c r="A56" s="6"/>
      <c r="B56" s="10"/>
      <c r="C56" s="10"/>
    </row>
    <row r="59" spans="1:3" x14ac:dyDescent="0.3">
      <c r="B59" s="10"/>
    </row>
    <row r="60" spans="1:3" x14ac:dyDescent="0.3">
      <c r="B60" s="10"/>
    </row>
    <row r="61" spans="1:3" x14ac:dyDescent="0.3">
      <c r="B61" s="10"/>
    </row>
    <row r="62" spans="1:3" x14ac:dyDescent="0.3">
      <c r="B62" s="10"/>
    </row>
    <row r="63" spans="1:3" x14ac:dyDescent="0.3">
      <c r="B63" s="10"/>
    </row>
    <row r="64" spans="1:3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0"/>
    </row>
    <row r="284" spans="2:2" x14ac:dyDescent="0.3">
      <c r="B284" s="10"/>
    </row>
    <row r="285" spans="2:2" x14ac:dyDescent="0.3">
      <c r="B285" s="10"/>
    </row>
    <row r="286" spans="2:2" x14ac:dyDescent="0.3">
      <c r="B286" s="10"/>
    </row>
    <row r="287" spans="2:2" x14ac:dyDescent="0.3">
      <c r="B287" s="10"/>
    </row>
    <row r="288" spans="2:2" x14ac:dyDescent="0.3">
      <c r="B288" s="10"/>
    </row>
    <row r="289" spans="2:2" x14ac:dyDescent="0.3">
      <c r="B289" s="10"/>
    </row>
    <row r="290" spans="2:2" x14ac:dyDescent="0.3">
      <c r="B290" s="10"/>
    </row>
    <row r="291" spans="2:2" x14ac:dyDescent="0.3">
      <c r="B291" s="10"/>
    </row>
    <row r="292" spans="2:2" x14ac:dyDescent="0.3">
      <c r="B292" s="10"/>
    </row>
    <row r="293" spans="2:2" x14ac:dyDescent="0.3">
      <c r="B293" s="10"/>
    </row>
    <row r="294" spans="2:2" x14ac:dyDescent="0.3">
      <c r="B294" s="10"/>
    </row>
    <row r="295" spans="2:2" x14ac:dyDescent="0.3">
      <c r="B295" s="10"/>
    </row>
    <row r="296" spans="2:2" x14ac:dyDescent="0.3">
      <c r="B296" s="10"/>
    </row>
    <row r="297" spans="2:2" x14ac:dyDescent="0.3">
      <c r="B297" s="10"/>
    </row>
    <row r="298" spans="2:2" x14ac:dyDescent="0.3">
      <c r="B298" s="10"/>
    </row>
    <row r="299" spans="2:2" x14ac:dyDescent="0.3">
      <c r="B299" s="10"/>
    </row>
    <row r="300" spans="2:2" x14ac:dyDescent="0.3">
      <c r="B300" s="10"/>
    </row>
    <row r="301" spans="2:2" x14ac:dyDescent="0.3">
      <c r="B301" s="10"/>
    </row>
    <row r="302" spans="2:2" x14ac:dyDescent="0.3">
      <c r="B302" s="13"/>
    </row>
    <row r="303" spans="2:2" x14ac:dyDescent="0.3">
      <c r="B303" s="13"/>
    </row>
    <row r="304" spans="2:2" x14ac:dyDescent="0.3">
      <c r="B304" s="13"/>
    </row>
    <row r="305" spans="2:2" x14ac:dyDescent="0.3">
      <c r="B305" s="13"/>
    </row>
    <row r="306" spans="2:2" x14ac:dyDescent="0.3">
      <c r="B306" s="13"/>
    </row>
    <row r="307" spans="2:2" x14ac:dyDescent="0.3">
      <c r="B307" s="13"/>
    </row>
    <row r="308" spans="2:2" x14ac:dyDescent="0.3">
      <c r="B308" s="13"/>
    </row>
    <row r="309" spans="2:2" x14ac:dyDescent="0.3">
      <c r="B309" s="13"/>
    </row>
    <row r="310" spans="2:2" x14ac:dyDescent="0.3">
      <c r="B310" s="13"/>
    </row>
    <row r="311" spans="2:2" x14ac:dyDescent="0.3">
      <c r="B311" s="13"/>
    </row>
    <row r="312" spans="2:2" x14ac:dyDescent="0.3">
      <c r="B312" s="13"/>
    </row>
    <row r="313" spans="2:2" x14ac:dyDescent="0.3">
      <c r="B313" s="13"/>
    </row>
    <row r="314" spans="2:2" x14ac:dyDescent="0.3">
      <c r="B314" s="13"/>
    </row>
    <row r="315" spans="2:2" x14ac:dyDescent="0.3">
      <c r="B315" s="13"/>
    </row>
    <row r="316" spans="2:2" x14ac:dyDescent="0.3">
      <c r="B316" s="13"/>
    </row>
    <row r="317" spans="2:2" x14ac:dyDescent="0.3">
      <c r="B317" s="13"/>
    </row>
    <row r="318" spans="2:2" x14ac:dyDescent="0.3">
      <c r="B318" s="13"/>
    </row>
    <row r="319" spans="2:2" x14ac:dyDescent="0.3">
      <c r="B319" s="13"/>
    </row>
    <row r="320" spans="2:2" x14ac:dyDescent="0.3">
      <c r="B320" s="13"/>
    </row>
    <row r="321" spans="2:2" x14ac:dyDescent="0.3">
      <c r="B321" s="13"/>
    </row>
    <row r="322" spans="2:2" x14ac:dyDescent="0.3">
      <c r="B322" s="13"/>
    </row>
    <row r="323" spans="2:2" x14ac:dyDescent="0.3">
      <c r="B323" s="13"/>
    </row>
    <row r="324" spans="2:2" x14ac:dyDescent="0.3">
      <c r="B324" s="13"/>
    </row>
    <row r="325" spans="2:2" x14ac:dyDescent="0.3">
      <c r="B325" s="13"/>
    </row>
    <row r="326" spans="2:2" x14ac:dyDescent="0.3">
      <c r="B326" s="13"/>
    </row>
    <row r="327" spans="2:2" x14ac:dyDescent="0.3">
      <c r="B327" s="13"/>
    </row>
    <row r="328" spans="2:2" x14ac:dyDescent="0.3">
      <c r="B328" s="13"/>
    </row>
    <row r="329" spans="2:2" x14ac:dyDescent="0.3">
      <c r="B329" s="13"/>
    </row>
    <row r="330" spans="2:2" x14ac:dyDescent="0.3">
      <c r="B330" s="13"/>
    </row>
    <row r="331" spans="2:2" x14ac:dyDescent="0.3">
      <c r="B331" s="13"/>
    </row>
    <row r="332" spans="2:2" x14ac:dyDescent="0.3">
      <c r="B332" s="13"/>
    </row>
    <row r="333" spans="2:2" x14ac:dyDescent="0.3">
      <c r="B333" s="13"/>
    </row>
    <row r="334" spans="2:2" x14ac:dyDescent="0.3">
      <c r="B334" s="13"/>
    </row>
    <row r="335" spans="2:2" x14ac:dyDescent="0.3">
      <c r="B335" s="13"/>
    </row>
    <row r="336" spans="2:2" x14ac:dyDescent="0.3">
      <c r="B336" s="13"/>
    </row>
    <row r="337" spans="2:2" x14ac:dyDescent="0.3">
      <c r="B337" s="13"/>
    </row>
    <row r="338" spans="2:2" x14ac:dyDescent="0.3">
      <c r="B338" s="13"/>
    </row>
    <row r="339" spans="2:2" x14ac:dyDescent="0.3">
      <c r="B339" s="13"/>
    </row>
    <row r="340" spans="2:2" x14ac:dyDescent="0.3">
      <c r="B340" s="13"/>
    </row>
    <row r="341" spans="2:2" x14ac:dyDescent="0.3">
      <c r="B341" s="13"/>
    </row>
    <row r="342" spans="2:2" x14ac:dyDescent="0.3">
      <c r="B342" s="13"/>
    </row>
    <row r="343" spans="2:2" x14ac:dyDescent="0.3">
      <c r="B343" s="13"/>
    </row>
    <row r="344" spans="2:2" x14ac:dyDescent="0.3">
      <c r="B344" s="13"/>
    </row>
    <row r="345" spans="2:2" x14ac:dyDescent="0.3">
      <c r="B345" s="13"/>
    </row>
    <row r="346" spans="2:2" x14ac:dyDescent="0.3">
      <c r="B346" s="13"/>
    </row>
    <row r="347" spans="2:2" x14ac:dyDescent="0.3">
      <c r="B347" s="13"/>
    </row>
    <row r="348" spans="2:2" x14ac:dyDescent="0.3">
      <c r="B348" s="13"/>
    </row>
    <row r="349" spans="2:2" x14ac:dyDescent="0.3">
      <c r="B349" s="13"/>
    </row>
    <row r="350" spans="2:2" x14ac:dyDescent="0.3">
      <c r="B350" s="13"/>
    </row>
    <row r="351" spans="2:2" x14ac:dyDescent="0.3">
      <c r="B351" s="13"/>
    </row>
    <row r="352" spans="2:2" x14ac:dyDescent="0.3">
      <c r="B352" s="13"/>
    </row>
    <row r="353" spans="2:2" x14ac:dyDescent="0.3">
      <c r="B353" s="13"/>
    </row>
    <row r="354" spans="2:2" x14ac:dyDescent="0.3">
      <c r="B354" s="13"/>
    </row>
    <row r="355" spans="2:2" x14ac:dyDescent="0.3">
      <c r="B355" s="13"/>
    </row>
    <row r="356" spans="2:2" x14ac:dyDescent="0.3">
      <c r="B356" s="13"/>
    </row>
    <row r="357" spans="2:2" x14ac:dyDescent="0.3">
      <c r="B357" s="13"/>
    </row>
    <row r="358" spans="2:2" x14ac:dyDescent="0.3">
      <c r="B358" s="13"/>
    </row>
    <row r="359" spans="2:2" x14ac:dyDescent="0.3">
      <c r="B359" s="13"/>
    </row>
    <row r="360" spans="2:2" x14ac:dyDescent="0.3">
      <c r="B360" s="13"/>
    </row>
    <row r="361" spans="2:2" x14ac:dyDescent="0.3">
      <c r="B361" s="13"/>
    </row>
    <row r="362" spans="2:2" x14ac:dyDescent="0.3">
      <c r="B362" s="13"/>
    </row>
    <row r="363" spans="2:2" x14ac:dyDescent="0.3">
      <c r="B363" s="13"/>
    </row>
    <row r="364" spans="2:2" x14ac:dyDescent="0.3">
      <c r="B364" s="13"/>
    </row>
    <row r="365" spans="2:2" x14ac:dyDescent="0.3">
      <c r="B365" s="13"/>
    </row>
    <row r="366" spans="2:2" x14ac:dyDescent="0.3">
      <c r="B366" s="13"/>
    </row>
    <row r="367" spans="2:2" x14ac:dyDescent="0.3">
      <c r="B367" s="13"/>
    </row>
    <row r="368" spans="2:2" x14ac:dyDescent="0.3">
      <c r="B368" s="13"/>
    </row>
    <row r="369" spans="2:2" x14ac:dyDescent="0.3">
      <c r="B369" s="13"/>
    </row>
    <row r="370" spans="2:2" x14ac:dyDescent="0.3">
      <c r="B370" s="13"/>
    </row>
    <row r="371" spans="2:2" x14ac:dyDescent="0.3">
      <c r="B371" s="13"/>
    </row>
    <row r="372" spans="2:2" x14ac:dyDescent="0.3">
      <c r="B372" s="13"/>
    </row>
    <row r="373" spans="2:2" x14ac:dyDescent="0.3">
      <c r="B373" s="13"/>
    </row>
    <row r="374" spans="2:2" x14ac:dyDescent="0.3">
      <c r="B374" s="13"/>
    </row>
    <row r="375" spans="2:2" x14ac:dyDescent="0.3">
      <c r="B375" s="13"/>
    </row>
    <row r="376" spans="2:2" x14ac:dyDescent="0.3">
      <c r="B376" s="13"/>
    </row>
    <row r="377" spans="2:2" x14ac:dyDescent="0.3">
      <c r="B377" s="13"/>
    </row>
    <row r="378" spans="2:2" x14ac:dyDescent="0.3">
      <c r="B378" s="13"/>
    </row>
    <row r="379" spans="2:2" x14ac:dyDescent="0.3">
      <c r="B379" s="13"/>
    </row>
    <row r="380" spans="2:2" x14ac:dyDescent="0.3">
      <c r="B380" s="13"/>
    </row>
    <row r="381" spans="2:2" x14ac:dyDescent="0.3">
      <c r="B381" s="13"/>
    </row>
    <row r="382" spans="2:2" x14ac:dyDescent="0.3">
      <c r="B382" s="13"/>
    </row>
    <row r="383" spans="2:2" x14ac:dyDescent="0.3">
      <c r="B383" s="13"/>
    </row>
    <row r="384" spans="2:2" x14ac:dyDescent="0.3">
      <c r="B384" s="13"/>
    </row>
    <row r="385" spans="2:2" x14ac:dyDescent="0.3">
      <c r="B385" s="13"/>
    </row>
    <row r="386" spans="2:2" x14ac:dyDescent="0.3">
      <c r="B386" s="13"/>
    </row>
    <row r="387" spans="2:2" x14ac:dyDescent="0.3">
      <c r="B387" s="13"/>
    </row>
    <row r="388" spans="2:2" x14ac:dyDescent="0.3">
      <c r="B388" s="13"/>
    </row>
    <row r="389" spans="2:2" x14ac:dyDescent="0.3">
      <c r="B389" s="13"/>
    </row>
    <row r="390" spans="2:2" x14ac:dyDescent="0.3">
      <c r="B390" s="13"/>
    </row>
    <row r="391" spans="2:2" x14ac:dyDescent="0.3">
      <c r="B391" s="13"/>
    </row>
    <row r="392" spans="2:2" x14ac:dyDescent="0.3">
      <c r="B392" s="13"/>
    </row>
    <row r="393" spans="2:2" x14ac:dyDescent="0.3">
      <c r="B393" s="13"/>
    </row>
    <row r="394" spans="2:2" x14ac:dyDescent="0.3">
      <c r="B394" s="13"/>
    </row>
    <row r="395" spans="2:2" x14ac:dyDescent="0.3">
      <c r="B395" s="13"/>
    </row>
    <row r="396" spans="2:2" x14ac:dyDescent="0.3">
      <c r="B396" s="13"/>
    </row>
    <row r="397" spans="2:2" x14ac:dyDescent="0.3">
      <c r="B397" s="13"/>
    </row>
    <row r="398" spans="2:2" x14ac:dyDescent="0.3">
      <c r="B398" s="13"/>
    </row>
    <row r="399" spans="2:2" x14ac:dyDescent="0.3">
      <c r="B399" s="13"/>
    </row>
    <row r="400" spans="2:2" x14ac:dyDescent="0.3">
      <c r="B400" s="13"/>
    </row>
    <row r="401" spans="2:2" x14ac:dyDescent="0.3">
      <c r="B401" s="13"/>
    </row>
    <row r="402" spans="2:2" x14ac:dyDescent="0.3">
      <c r="B402" s="13"/>
    </row>
    <row r="403" spans="2:2" x14ac:dyDescent="0.3">
      <c r="B403" s="13"/>
    </row>
    <row r="404" spans="2:2" x14ac:dyDescent="0.3">
      <c r="B404" s="13"/>
    </row>
    <row r="405" spans="2:2" x14ac:dyDescent="0.3">
      <c r="B405" s="13"/>
    </row>
    <row r="406" spans="2:2" x14ac:dyDescent="0.3">
      <c r="B406" s="13"/>
    </row>
    <row r="407" spans="2:2" x14ac:dyDescent="0.3">
      <c r="B407" s="13"/>
    </row>
    <row r="408" spans="2:2" x14ac:dyDescent="0.3">
      <c r="B408" s="13"/>
    </row>
    <row r="409" spans="2:2" x14ac:dyDescent="0.3">
      <c r="B409" s="13"/>
    </row>
    <row r="410" spans="2:2" x14ac:dyDescent="0.3">
      <c r="B410" s="13"/>
    </row>
    <row r="411" spans="2:2" x14ac:dyDescent="0.3">
      <c r="B411" s="13"/>
    </row>
    <row r="412" spans="2:2" x14ac:dyDescent="0.3">
      <c r="B412" s="13"/>
    </row>
    <row r="413" spans="2:2" x14ac:dyDescent="0.3">
      <c r="B413" s="13"/>
    </row>
    <row r="414" spans="2:2" x14ac:dyDescent="0.3">
      <c r="B414" s="13"/>
    </row>
    <row r="415" spans="2:2" x14ac:dyDescent="0.3">
      <c r="B415" s="13"/>
    </row>
    <row r="416" spans="2:2" x14ac:dyDescent="0.3">
      <c r="B416" s="13"/>
    </row>
    <row r="417" spans="2:2" x14ac:dyDescent="0.3">
      <c r="B417" s="13"/>
    </row>
    <row r="418" spans="2:2" x14ac:dyDescent="0.3">
      <c r="B418" s="13"/>
    </row>
    <row r="419" spans="2:2" x14ac:dyDescent="0.3">
      <c r="B419" s="13"/>
    </row>
    <row r="420" spans="2:2" x14ac:dyDescent="0.3">
      <c r="B420" s="13"/>
    </row>
    <row r="421" spans="2:2" x14ac:dyDescent="0.3">
      <c r="B421" s="13"/>
    </row>
    <row r="422" spans="2:2" x14ac:dyDescent="0.3">
      <c r="B422" s="13"/>
    </row>
    <row r="423" spans="2:2" x14ac:dyDescent="0.3">
      <c r="B423" s="13"/>
    </row>
    <row r="424" spans="2:2" x14ac:dyDescent="0.3">
      <c r="B424" s="13"/>
    </row>
    <row r="425" spans="2:2" x14ac:dyDescent="0.3">
      <c r="B425" s="13"/>
    </row>
    <row r="426" spans="2:2" x14ac:dyDescent="0.3">
      <c r="B426" s="13"/>
    </row>
    <row r="427" spans="2:2" x14ac:dyDescent="0.3">
      <c r="B427" s="13"/>
    </row>
    <row r="428" spans="2:2" x14ac:dyDescent="0.3">
      <c r="B428" s="13"/>
    </row>
    <row r="429" spans="2:2" x14ac:dyDescent="0.3">
      <c r="B429" s="13"/>
    </row>
    <row r="430" spans="2:2" x14ac:dyDescent="0.3">
      <c r="B430" s="13"/>
    </row>
    <row r="431" spans="2:2" x14ac:dyDescent="0.3">
      <c r="B431" s="13"/>
    </row>
    <row r="432" spans="2:2" x14ac:dyDescent="0.3">
      <c r="B432" s="13"/>
    </row>
    <row r="433" spans="2:2" x14ac:dyDescent="0.3">
      <c r="B433" s="13"/>
    </row>
    <row r="434" spans="2:2" x14ac:dyDescent="0.3">
      <c r="B434" s="13"/>
    </row>
    <row r="435" spans="2:2" x14ac:dyDescent="0.3">
      <c r="B435" s="13"/>
    </row>
    <row r="436" spans="2:2" x14ac:dyDescent="0.3">
      <c r="B436" s="13"/>
    </row>
    <row r="437" spans="2:2" x14ac:dyDescent="0.3">
      <c r="B437" s="13"/>
    </row>
    <row r="438" spans="2:2" x14ac:dyDescent="0.3">
      <c r="B438" s="13"/>
    </row>
    <row r="439" spans="2:2" x14ac:dyDescent="0.3">
      <c r="B439" s="13"/>
    </row>
    <row r="440" spans="2:2" x14ac:dyDescent="0.3">
      <c r="B440" s="13"/>
    </row>
    <row r="441" spans="2:2" x14ac:dyDescent="0.3">
      <c r="B441" s="13"/>
    </row>
    <row r="442" spans="2:2" x14ac:dyDescent="0.3">
      <c r="B442" s="13"/>
    </row>
    <row r="443" spans="2:2" x14ac:dyDescent="0.3">
      <c r="B443" s="13"/>
    </row>
    <row r="444" spans="2:2" x14ac:dyDescent="0.3">
      <c r="B444" s="13"/>
    </row>
    <row r="445" spans="2:2" x14ac:dyDescent="0.3">
      <c r="B445" s="13"/>
    </row>
    <row r="446" spans="2:2" x14ac:dyDescent="0.3">
      <c r="B446" s="13"/>
    </row>
    <row r="447" spans="2:2" x14ac:dyDescent="0.3">
      <c r="B447" s="13"/>
    </row>
    <row r="448" spans="2:2" x14ac:dyDescent="0.3">
      <c r="B448" s="13"/>
    </row>
    <row r="449" spans="2:2" x14ac:dyDescent="0.3">
      <c r="B449" s="13"/>
    </row>
    <row r="450" spans="2:2" x14ac:dyDescent="0.3">
      <c r="B450" s="13"/>
    </row>
    <row r="451" spans="2:2" x14ac:dyDescent="0.3">
      <c r="B451" s="13"/>
    </row>
    <row r="452" spans="2:2" x14ac:dyDescent="0.3">
      <c r="B452" s="13"/>
    </row>
    <row r="453" spans="2:2" x14ac:dyDescent="0.3">
      <c r="B453" s="13"/>
    </row>
    <row r="454" spans="2:2" x14ac:dyDescent="0.3">
      <c r="B454" s="13"/>
    </row>
    <row r="455" spans="2:2" x14ac:dyDescent="0.3">
      <c r="B455" s="13"/>
    </row>
    <row r="456" spans="2:2" x14ac:dyDescent="0.3">
      <c r="B456" s="13"/>
    </row>
    <row r="457" spans="2:2" x14ac:dyDescent="0.3">
      <c r="B457" s="13"/>
    </row>
    <row r="458" spans="2:2" x14ac:dyDescent="0.3">
      <c r="B458" s="13"/>
    </row>
    <row r="459" spans="2:2" x14ac:dyDescent="0.3">
      <c r="B459" s="13"/>
    </row>
    <row r="460" spans="2:2" x14ac:dyDescent="0.3">
      <c r="B460" s="13"/>
    </row>
    <row r="461" spans="2:2" x14ac:dyDescent="0.3">
      <c r="B461" s="13"/>
    </row>
    <row r="462" spans="2:2" x14ac:dyDescent="0.3">
      <c r="B462" s="13"/>
    </row>
    <row r="463" spans="2:2" x14ac:dyDescent="0.3">
      <c r="B463" s="13"/>
    </row>
    <row r="464" spans="2:2" x14ac:dyDescent="0.3">
      <c r="B464" s="13"/>
    </row>
    <row r="465" spans="2:2" x14ac:dyDescent="0.3">
      <c r="B465" s="13"/>
    </row>
    <row r="466" spans="2:2" x14ac:dyDescent="0.3">
      <c r="B466" s="13"/>
    </row>
    <row r="467" spans="2:2" x14ac:dyDescent="0.3">
      <c r="B467" s="13"/>
    </row>
    <row r="468" spans="2:2" x14ac:dyDescent="0.3">
      <c r="B468" s="13"/>
    </row>
    <row r="469" spans="2:2" x14ac:dyDescent="0.3">
      <c r="B469" s="13"/>
    </row>
    <row r="470" spans="2:2" x14ac:dyDescent="0.3">
      <c r="B470" s="13"/>
    </row>
    <row r="471" spans="2:2" x14ac:dyDescent="0.3">
      <c r="B471" s="13"/>
    </row>
    <row r="472" spans="2:2" x14ac:dyDescent="0.3">
      <c r="B472" s="13"/>
    </row>
    <row r="473" spans="2:2" x14ac:dyDescent="0.3">
      <c r="B473" s="13"/>
    </row>
    <row r="474" spans="2:2" x14ac:dyDescent="0.3">
      <c r="B474" s="13"/>
    </row>
    <row r="475" spans="2:2" x14ac:dyDescent="0.3">
      <c r="B475" s="13"/>
    </row>
    <row r="476" spans="2:2" x14ac:dyDescent="0.3">
      <c r="B476" s="13"/>
    </row>
    <row r="477" spans="2:2" x14ac:dyDescent="0.3">
      <c r="B477" s="13"/>
    </row>
    <row r="478" spans="2:2" x14ac:dyDescent="0.3">
      <c r="B478" s="13"/>
    </row>
    <row r="479" spans="2:2" x14ac:dyDescent="0.3">
      <c r="B479" s="13"/>
    </row>
    <row r="480" spans="2:2" x14ac:dyDescent="0.3">
      <c r="B480" s="13"/>
    </row>
    <row r="481" spans="2:2" x14ac:dyDescent="0.3">
      <c r="B481" s="13"/>
    </row>
    <row r="482" spans="2:2" x14ac:dyDescent="0.3">
      <c r="B482" s="13"/>
    </row>
    <row r="483" spans="2:2" x14ac:dyDescent="0.3">
      <c r="B483" s="13"/>
    </row>
    <row r="484" spans="2:2" x14ac:dyDescent="0.3">
      <c r="B484" s="13"/>
    </row>
    <row r="485" spans="2:2" x14ac:dyDescent="0.3">
      <c r="B485" s="13"/>
    </row>
    <row r="486" spans="2:2" x14ac:dyDescent="0.3">
      <c r="B486" s="13"/>
    </row>
    <row r="487" spans="2:2" x14ac:dyDescent="0.3">
      <c r="B487" s="13"/>
    </row>
    <row r="488" spans="2:2" x14ac:dyDescent="0.3">
      <c r="B488" s="13"/>
    </row>
    <row r="489" spans="2:2" x14ac:dyDescent="0.3">
      <c r="B489" s="13"/>
    </row>
    <row r="490" spans="2:2" x14ac:dyDescent="0.3">
      <c r="B490" s="13"/>
    </row>
    <row r="491" spans="2:2" x14ac:dyDescent="0.3">
      <c r="B491" s="13"/>
    </row>
    <row r="492" spans="2:2" x14ac:dyDescent="0.3">
      <c r="B492" s="13"/>
    </row>
    <row r="493" spans="2:2" x14ac:dyDescent="0.3">
      <c r="B493" s="13"/>
    </row>
    <row r="494" spans="2:2" x14ac:dyDescent="0.3">
      <c r="B494" s="13"/>
    </row>
    <row r="495" spans="2:2" x14ac:dyDescent="0.3">
      <c r="B495" s="13"/>
    </row>
    <row r="496" spans="2:2" x14ac:dyDescent="0.3">
      <c r="B496" s="13"/>
    </row>
    <row r="497" spans="2:2" x14ac:dyDescent="0.3">
      <c r="B497" s="13"/>
    </row>
    <row r="498" spans="2:2" x14ac:dyDescent="0.3">
      <c r="B498" s="13"/>
    </row>
    <row r="499" spans="2:2" x14ac:dyDescent="0.3">
      <c r="B499" s="13"/>
    </row>
    <row r="500" spans="2:2" x14ac:dyDescent="0.3">
      <c r="B500" s="13"/>
    </row>
    <row r="501" spans="2:2" x14ac:dyDescent="0.3">
      <c r="B501" s="13"/>
    </row>
    <row r="502" spans="2:2" x14ac:dyDescent="0.3">
      <c r="B502" s="13"/>
    </row>
    <row r="503" spans="2:2" x14ac:dyDescent="0.3">
      <c r="B503" s="13"/>
    </row>
    <row r="504" spans="2:2" x14ac:dyDescent="0.3">
      <c r="B504" s="13"/>
    </row>
    <row r="505" spans="2:2" x14ac:dyDescent="0.3">
      <c r="B505" s="13"/>
    </row>
    <row r="506" spans="2:2" x14ac:dyDescent="0.3">
      <c r="B506" s="13"/>
    </row>
    <row r="507" spans="2:2" x14ac:dyDescent="0.3">
      <c r="B507" s="13"/>
    </row>
    <row r="508" spans="2:2" x14ac:dyDescent="0.3">
      <c r="B508" s="13"/>
    </row>
    <row r="509" spans="2:2" x14ac:dyDescent="0.3">
      <c r="B509" s="13"/>
    </row>
    <row r="510" spans="2:2" x14ac:dyDescent="0.3">
      <c r="B510" s="13"/>
    </row>
    <row r="511" spans="2:2" x14ac:dyDescent="0.3">
      <c r="B511" s="13"/>
    </row>
    <row r="512" spans="2:2" x14ac:dyDescent="0.3">
      <c r="B512" s="13"/>
    </row>
    <row r="513" spans="2:2" x14ac:dyDescent="0.3">
      <c r="B513" s="13"/>
    </row>
    <row r="514" spans="2:2" x14ac:dyDescent="0.3">
      <c r="B514" s="13"/>
    </row>
    <row r="515" spans="2:2" x14ac:dyDescent="0.3">
      <c r="B515" s="13"/>
    </row>
    <row r="516" spans="2:2" x14ac:dyDescent="0.3">
      <c r="B516" s="13"/>
    </row>
    <row r="517" spans="2:2" x14ac:dyDescent="0.3">
      <c r="B517" s="13"/>
    </row>
    <row r="518" spans="2:2" x14ac:dyDescent="0.3">
      <c r="B518" s="13"/>
    </row>
    <row r="519" spans="2:2" x14ac:dyDescent="0.3">
      <c r="B519" s="13"/>
    </row>
    <row r="520" spans="2:2" x14ac:dyDescent="0.3">
      <c r="B520" s="13"/>
    </row>
    <row r="521" spans="2:2" x14ac:dyDescent="0.3">
      <c r="B521" s="13"/>
    </row>
    <row r="522" spans="2:2" x14ac:dyDescent="0.3">
      <c r="B522" s="13"/>
    </row>
    <row r="523" spans="2:2" x14ac:dyDescent="0.3">
      <c r="B523" s="13"/>
    </row>
    <row r="524" spans="2:2" x14ac:dyDescent="0.3">
      <c r="B524" s="13"/>
    </row>
    <row r="525" spans="2:2" x14ac:dyDescent="0.3">
      <c r="B525" s="13"/>
    </row>
    <row r="526" spans="2:2" x14ac:dyDescent="0.3">
      <c r="B526" s="13"/>
    </row>
    <row r="527" spans="2:2" x14ac:dyDescent="0.3">
      <c r="B527" s="13"/>
    </row>
    <row r="528" spans="2:2" x14ac:dyDescent="0.3">
      <c r="B528" s="13"/>
    </row>
    <row r="529" spans="2:2" x14ac:dyDescent="0.3">
      <c r="B529" s="13"/>
    </row>
    <row r="530" spans="2:2" x14ac:dyDescent="0.3">
      <c r="B530" s="13"/>
    </row>
    <row r="531" spans="2:2" x14ac:dyDescent="0.3">
      <c r="B531" s="13"/>
    </row>
    <row r="532" spans="2:2" x14ac:dyDescent="0.3">
      <c r="B532" s="13"/>
    </row>
    <row r="533" spans="2:2" x14ac:dyDescent="0.3">
      <c r="B533" s="13"/>
    </row>
    <row r="534" spans="2:2" x14ac:dyDescent="0.3">
      <c r="B534" s="13"/>
    </row>
    <row r="535" spans="2:2" x14ac:dyDescent="0.3">
      <c r="B535" s="13"/>
    </row>
    <row r="536" spans="2:2" x14ac:dyDescent="0.3">
      <c r="B536" s="13"/>
    </row>
    <row r="537" spans="2:2" x14ac:dyDescent="0.3">
      <c r="B537" s="13"/>
    </row>
    <row r="538" spans="2:2" x14ac:dyDescent="0.3">
      <c r="B538" s="13"/>
    </row>
    <row r="539" spans="2:2" x14ac:dyDescent="0.3">
      <c r="B539" s="13"/>
    </row>
    <row r="540" spans="2:2" x14ac:dyDescent="0.3">
      <c r="B540" s="13"/>
    </row>
    <row r="541" spans="2:2" x14ac:dyDescent="0.3">
      <c r="B541" s="13"/>
    </row>
    <row r="542" spans="2:2" x14ac:dyDescent="0.3">
      <c r="B542" s="13"/>
    </row>
    <row r="543" spans="2:2" x14ac:dyDescent="0.3">
      <c r="B543" s="13"/>
    </row>
    <row r="544" spans="2:2" x14ac:dyDescent="0.3">
      <c r="B544" s="13"/>
    </row>
    <row r="545" spans="2:2" x14ac:dyDescent="0.3">
      <c r="B545" s="13"/>
    </row>
    <row r="546" spans="2:2" x14ac:dyDescent="0.3">
      <c r="B546" s="13"/>
    </row>
    <row r="547" spans="2:2" x14ac:dyDescent="0.3">
      <c r="B547" s="13"/>
    </row>
    <row r="548" spans="2:2" x14ac:dyDescent="0.3">
      <c r="B548" s="13"/>
    </row>
    <row r="549" spans="2:2" x14ac:dyDescent="0.3">
      <c r="B549" s="13"/>
    </row>
    <row r="550" spans="2:2" x14ac:dyDescent="0.3">
      <c r="B550" s="13"/>
    </row>
    <row r="551" spans="2:2" x14ac:dyDescent="0.3">
      <c r="B551" s="13"/>
    </row>
    <row r="552" spans="2:2" x14ac:dyDescent="0.3">
      <c r="B552" s="13"/>
    </row>
    <row r="553" spans="2:2" x14ac:dyDescent="0.3">
      <c r="B553" s="13"/>
    </row>
    <row r="554" spans="2:2" x14ac:dyDescent="0.3">
      <c r="B554" s="13"/>
    </row>
    <row r="555" spans="2:2" x14ac:dyDescent="0.3">
      <c r="B555" s="13"/>
    </row>
    <row r="556" spans="2:2" x14ac:dyDescent="0.3">
      <c r="B556" s="13"/>
    </row>
    <row r="557" spans="2:2" x14ac:dyDescent="0.3">
      <c r="B557" s="13"/>
    </row>
    <row r="558" spans="2:2" x14ac:dyDescent="0.3">
      <c r="B558" s="13"/>
    </row>
    <row r="559" spans="2:2" x14ac:dyDescent="0.3">
      <c r="B559" s="13"/>
    </row>
    <row r="560" spans="2:2" x14ac:dyDescent="0.3">
      <c r="B560" s="13"/>
    </row>
    <row r="561" spans="2:2" x14ac:dyDescent="0.3">
      <c r="B561" s="13"/>
    </row>
    <row r="562" spans="2:2" x14ac:dyDescent="0.3">
      <c r="B562" s="13"/>
    </row>
    <row r="563" spans="2:2" x14ac:dyDescent="0.3">
      <c r="B563" s="13"/>
    </row>
    <row r="564" spans="2:2" x14ac:dyDescent="0.3">
      <c r="B564" s="13"/>
    </row>
    <row r="565" spans="2:2" x14ac:dyDescent="0.3">
      <c r="B565" s="13"/>
    </row>
    <row r="566" spans="2:2" x14ac:dyDescent="0.3">
      <c r="B566" s="13"/>
    </row>
    <row r="567" spans="2:2" x14ac:dyDescent="0.3">
      <c r="B567" s="13"/>
    </row>
    <row r="568" spans="2:2" x14ac:dyDescent="0.3">
      <c r="B568" s="13"/>
    </row>
    <row r="569" spans="2:2" x14ac:dyDescent="0.3">
      <c r="B569" s="13"/>
    </row>
    <row r="570" spans="2:2" x14ac:dyDescent="0.3">
      <c r="B570" s="13"/>
    </row>
    <row r="571" spans="2:2" x14ac:dyDescent="0.3">
      <c r="B571" s="13"/>
    </row>
    <row r="572" spans="2:2" x14ac:dyDescent="0.3">
      <c r="B572" s="13"/>
    </row>
    <row r="573" spans="2:2" x14ac:dyDescent="0.3">
      <c r="B573" s="13"/>
    </row>
    <row r="574" spans="2:2" x14ac:dyDescent="0.3">
      <c r="B574" s="13"/>
    </row>
    <row r="575" spans="2:2" x14ac:dyDescent="0.3">
      <c r="B575" s="13"/>
    </row>
    <row r="576" spans="2:2" x14ac:dyDescent="0.3">
      <c r="B576" s="13"/>
    </row>
    <row r="577" spans="2:2" x14ac:dyDescent="0.3">
      <c r="B577" s="13"/>
    </row>
    <row r="578" spans="2:2" x14ac:dyDescent="0.3">
      <c r="B578" s="13"/>
    </row>
    <row r="579" spans="2:2" x14ac:dyDescent="0.3">
      <c r="B579" s="13"/>
    </row>
    <row r="580" spans="2:2" x14ac:dyDescent="0.3">
      <c r="B580" s="13"/>
    </row>
    <row r="581" spans="2:2" x14ac:dyDescent="0.3">
      <c r="B581" s="13"/>
    </row>
    <row r="582" spans="2:2" x14ac:dyDescent="0.3">
      <c r="B582" s="13"/>
    </row>
    <row r="583" spans="2:2" x14ac:dyDescent="0.3">
      <c r="B583" s="13"/>
    </row>
    <row r="584" spans="2:2" x14ac:dyDescent="0.3">
      <c r="B584" s="13"/>
    </row>
    <row r="585" spans="2:2" x14ac:dyDescent="0.3">
      <c r="B585" s="13"/>
    </row>
    <row r="586" spans="2:2" x14ac:dyDescent="0.3">
      <c r="B586" s="13"/>
    </row>
    <row r="587" spans="2:2" x14ac:dyDescent="0.3">
      <c r="B587" s="13"/>
    </row>
    <row r="588" spans="2:2" x14ac:dyDescent="0.3">
      <c r="B588" s="13"/>
    </row>
    <row r="589" spans="2:2" x14ac:dyDescent="0.3">
      <c r="B589" s="13"/>
    </row>
    <row r="590" spans="2:2" x14ac:dyDescent="0.3">
      <c r="B590" s="13"/>
    </row>
    <row r="591" spans="2:2" x14ac:dyDescent="0.3">
      <c r="B591" s="13"/>
    </row>
    <row r="592" spans="2:2" x14ac:dyDescent="0.3">
      <c r="B592" s="13"/>
    </row>
    <row r="593" spans="2:2" x14ac:dyDescent="0.3">
      <c r="B593" s="13"/>
    </row>
    <row r="594" spans="2:2" x14ac:dyDescent="0.3">
      <c r="B594" s="13"/>
    </row>
    <row r="595" spans="2:2" x14ac:dyDescent="0.3">
      <c r="B595" s="13"/>
    </row>
    <row r="596" spans="2:2" x14ac:dyDescent="0.3">
      <c r="B596" s="13"/>
    </row>
    <row r="597" spans="2:2" x14ac:dyDescent="0.3">
      <c r="B597" s="13"/>
    </row>
    <row r="598" spans="2:2" x14ac:dyDescent="0.3">
      <c r="B598" s="13"/>
    </row>
    <row r="599" spans="2:2" x14ac:dyDescent="0.3">
      <c r="B599" s="13"/>
    </row>
    <row r="600" spans="2:2" x14ac:dyDescent="0.3">
      <c r="B600" s="13"/>
    </row>
    <row r="601" spans="2:2" x14ac:dyDescent="0.3">
      <c r="B601" s="13"/>
    </row>
    <row r="602" spans="2:2" x14ac:dyDescent="0.3">
      <c r="B602" s="13"/>
    </row>
    <row r="603" spans="2:2" x14ac:dyDescent="0.3">
      <c r="B603" s="13"/>
    </row>
    <row r="604" spans="2:2" x14ac:dyDescent="0.3">
      <c r="B604" s="13"/>
    </row>
    <row r="605" spans="2:2" x14ac:dyDescent="0.3">
      <c r="B605" s="13"/>
    </row>
    <row r="606" spans="2:2" x14ac:dyDescent="0.3">
      <c r="B606" s="13"/>
    </row>
    <row r="607" spans="2:2" x14ac:dyDescent="0.3">
      <c r="B607" s="13"/>
    </row>
    <row r="608" spans="2:2" x14ac:dyDescent="0.3">
      <c r="B608" s="13"/>
    </row>
    <row r="609" spans="2:2" x14ac:dyDescent="0.3">
      <c r="B609" s="13"/>
    </row>
    <row r="610" spans="2:2" x14ac:dyDescent="0.3">
      <c r="B610" s="13"/>
    </row>
    <row r="611" spans="2:2" x14ac:dyDescent="0.3">
      <c r="B611" s="13"/>
    </row>
    <row r="612" spans="2:2" x14ac:dyDescent="0.3">
      <c r="B612" s="13"/>
    </row>
    <row r="613" spans="2:2" x14ac:dyDescent="0.3">
      <c r="B613" s="13"/>
    </row>
    <row r="614" spans="2:2" x14ac:dyDescent="0.3">
      <c r="B614" s="13"/>
    </row>
    <row r="615" spans="2:2" x14ac:dyDescent="0.3">
      <c r="B615" s="13"/>
    </row>
    <row r="616" spans="2:2" x14ac:dyDescent="0.3">
      <c r="B616" s="13"/>
    </row>
    <row r="617" spans="2:2" x14ac:dyDescent="0.3">
      <c r="B617" s="13"/>
    </row>
    <row r="618" spans="2:2" x14ac:dyDescent="0.3">
      <c r="B618" s="13"/>
    </row>
    <row r="619" spans="2:2" x14ac:dyDescent="0.3">
      <c r="B619" s="13"/>
    </row>
    <row r="620" spans="2:2" x14ac:dyDescent="0.3">
      <c r="B620" s="13"/>
    </row>
    <row r="621" spans="2:2" x14ac:dyDescent="0.3">
      <c r="B621" s="13"/>
    </row>
    <row r="622" spans="2:2" x14ac:dyDescent="0.3">
      <c r="B622" s="13"/>
    </row>
    <row r="623" spans="2:2" x14ac:dyDescent="0.3">
      <c r="B623" s="13"/>
    </row>
    <row r="624" spans="2:2" x14ac:dyDescent="0.3">
      <c r="B624" s="13"/>
    </row>
    <row r="625" spans="2:2" x14ac:dyDescent="0.3">
      <c r="B625" s="13"/>
    </row>
    <row r="626" spans="2:2" x14ac:dyDescent="0.3">
      <c r="B626" s="13"/>
    </row>
    <row r="627" spans="2:2" x14ac:dyDescent="0.3">
      <c r="B627" s="13"/>
    </row>
    <row r="628" spans="2:2" x14ac:dyDescent="0.3">
      <c r="B628" s="13"/>
    </row>
    <row r="629" spans="2:2" x14ac:dyDescent="0.3">
      <c r="B629" s="13"/>
    </row>
    <row r="630" spans="2:2" x14ac:dyDescent="0.3">
      <c r="B630" s="13"/>
    </row>
    <row r="631" spans="2:2" x14ac:dyDescent="0.3">
      <c r="B631" s="13"/>
    </row>
    <row r="632" spans="2:2" x14ac:dyDescent="0.3">
      <c r="B632" s="13"/>
    </row>
    <row r="633" spans="2:2" x14ac:dyDescent="0.3">
      <c r="B633" s="13"/>
    </row>
    <row r="634" spans="2:2" x14ac:dyDescent="0.3">
      <c r="B634" s="13"/>
    </row>
    <row r="635" spans="2:2" x14ac:dyDescent="0.3">
      <c r="B635" s="13"/>
    </row>
    <row r="636" spans="2:2" x14ac:dyDescent="0.3">
      <c r="B636" s="13"/>
    </row>
    <row r="637" spans="2:2" x14ac:dyDescent="0.3">
      <c r="B637" s="13"/>
    </row>
    <row r="638" spans="2:2" x14ac:dyDescent="0.3">
      <c r="B638" s="13"/>
    </row>
    <row r="639" spans="2:2" x14ac:dyDescent="0.3">
      <c r="B639" s="13"/>
    </row>
    <row r="640" spans="2:2" x14ac:dyDescent="0.3">
      <c r="B640" s="13"/>
    </row>
    <row r="641" spans="2:2" x14ac:dyDescent="0.3">
      <c r="B641" s="13"/>
    </row>
    <row r="642" spans="2:2" x14ac:dyDescent="0.3">
      <c r="B642" s="13"/>
    </row>
    <row r="643" spans="2:2" x14ac:dyDescent="0.3">
      <c r="B643" s="13"/>
    </row>
    <row r="644" spans="2:2" x14ac:dyDescent="0.3">
      <c r="B644" s="13"/>
    </row>
    <row r="645" spans="2:2" x14ac:dyDescent="0.3">
      <c r="B645" s="13"/>
    </row>
    <row r="646" spans="2:2" x14ac:dyDescent="0.3">
      <c r="B646" s="13"/>
    </row>
    <row r="647" spans="2:2" x14ac:dyDescent="0.3">
      <c r="B647" s="13"/>
    </row>
    <row r="648" spans="2:2" x14ac:dyDescent="0.3">
      <c r="B648" s="13"/>
    </row>
    <row r="649" spans="2:2" x14ac:dyDescent="0.3">
      <c r="B649" s="13"/>
    </row>
    <row r="650" spans="2:2" x14ac:dyDescent="0.3">
      <c r="B650" s="13"/>
    </row>
    <row r="651" spans="2:2" x14ac:dyDescent="0.3">
      <c r="B651" s="13"/>
    </row>
    <row r="652" spans="2:2" x14ac:dyDescent="0.3">
      <c r="B652" s="13"/>
    </row>
    <row r="653" spans="2:2" x14ac:dyDescent="0.3">
      <c r="B653" s="13"/>
    </row>
    <row r="654" spans="2:2" x14ac:dyDescent="0.3">
      <c r="B654" s="13"/>
    </row>
    <row r="655" spans="2:2" x14ac:dyDescent="0.3">
      <c r="B655" s="13"/>
    </row>
    <row r="656" spans="2:2" x14ac:dyDescent="0.3">
      <c r="B656" s="13"/>
    </row>
    <row r="657" spans="2:2" x14ac:dyDescent="0.3">
      <c r="B657" s="13"/>
    </row>
    <row r="658" spans="2:2" x14ac:dyDescent="0.3">
      <c r="B658" s="13"/>
    </row>
    <row r="659" spans="2:2" x14ac:dyDescent="0.3">
      <c r="B659" s="13"/>
    </row>
    <row r="660" spans="2:2" x14ac:dyDescent="0.3">
      <c r="B660" s="13"/>
    </row>
    <row r="661" spans="2:2" x14ac:dyDescent="0.3">
      <c r="B661" s="13"/>
    </row>
    <row r="662" spans="2:2" x14ac:dyDescent="0.3">
      <c r="B662" s="13"/>
    </row>
    <row r="663" spans="2:2" x14ac:dyDescent="0.3">
      <c r="B663" s="13"/>
    </row>
    <row r="664" spans="2:2" x14ac:dyDescent="0.3">
      <c r="B664" s="13"/>
    </row>
    <row r="665" spans="2:2" x14ac:dyDescent="0.3">
      <c r="B665" s="13"/>
    </row>
    <row r="666" spans="2:2" x14ac:dyDescent="0.3">
      <c r="B666" s="13"/>
    </row>
    <row r="667" spans="2:2" x14ac:dyDescent="0.3">
      <c r="B667" s="13"/>
    </row>
    <row r="668" spans="2:2" x14ac:dyDescent="0.3">
      <c r="B668" s="13"/>
    </row>
    <row r="669" spans="2:2" x14ac:dyDescent="0.3">
      <c r="B669" s="13"/>
    </row>
    <row r="670" spans="2:2" x14ac:dyDescent="0.3">
      <c r="B670" s="13"/>
    </row>
    <row r="671" spans="2:2" x14ac:dyDescent="0.3">
      <c r="B671" s="13"/>
    </row>
    <row r="672" spans="2:2" x14ac:dyDescent="0.3">
      <c r="B672" s="13"/>
    </row>
    <row r="673" spans="2:2" x14ac:dyDescent="0.3">
      <c r="B673" s="13"/>
    </row>
    <row r="674" spans="2:2" x14ac:dyDescent="0.3">
      <c r="B674" s="13"/>
    </row>
    <row r="675" spans="2:2" x14ac:dyDescent="0.3">
      <c r="B675" s="13"/>
    </row>
    <row r="676" spans="2:2" x14ac:dyDescent="0.3">
      <c r="B676" s="13"/>
    </row>
    <row r="677" spans="2:2" x14ac:dyDescent="0.3">
      <c r="B677" s="13"/>
    </row>
    <row r="678" spans="2:2" x14ac:dyDescent="0.3">
      <c r="B678" s="13"/>
    </row>
    <row r="679" spans="2:2" x14ac:dyDescent="0.3">
      <c r="B679" s="13"/>
    </row>
    <row r="680" spans="2:2" x14ac:dyDescent="0.3">
      <c r="B680" s="13"/>
    </row>
    <row r="681" spans="2:2" x14ac:dyDescent="0.3">
      <c r="B681" s="13"/>
    </row>
    <row r="682" spans="2:2" x14ac:dyDescent="0.3">
      <c r="B682" s="13"/>
    </row>
    <row r="683" spans="2:2" x14ac:dyDescent="0.3">
      <c r="B683" s="13"/>
    </row>
    <row r="684" spans="2:2" x14ac:dyDescent="0.3">
      <c r="B684" s="13"/>
    </row>
    <row r="685" spans="2:2" x14ac:dyDescent="0.3">
      <c r="B685" s="13"/>
    </row>
    <row r="686" spans="2:2" x14ac:dyDescent="0.3">
      <c r="B686" s="13"/>
    </row>
    <row r="687" spans="2:2" x14ac:dyDescent="0.3">
      <c r="B687" s="13"/>
    </row>
    <row r="688" spans="2:2" x14ac:dyDescent="0.3">
      <c r="B688" s="13"/>
    </row>
    <row r="689" spans="2:2" x14ac:dyDescent="0.3">
      <c r="B689" s="13"/>
    </row>
    <row r="690" spans="2:2" x14ac:dyDescent="0.3">
      <c r="B690" s="13"/>
    </row>
    <row r="691" spans="2:2" x14ac:dyDescent="0.3">
      <c r="B691" s="13"/>
    </row>
    <row r="692" spans="2:2" x14ac:dyDescent="0.3">
      <c r="B692" s="13"/>
    </row>
    <row r="693" spans="2:2" x14ac:dyDescent="0.3">
      <c r="B693" s="13"/>
    </row>
    <row r="694" spans="2:2" x14ac:dyDescent="0.3">
      <c r="B694" s="13"/>
    </row>
    <row r="695" spans="2:2" x14ac:dyDescent="0.3">
      <c r="B695" s="13"/>
    </row>
    <row r="696" spans="2:2" x14ac:dyDescent="0.3">
      <c r="B696" s="13"/>
    </row>
    <row r="697" spans="2:2" x14ac:dyDescent="0.3">
      <c r="B697" s="13"/>
    </row>
    <row r="698" spans="2:2" x14ac:dyDescent="0.3">
      <c r="B698" s="13"/>
    </row>
    <row r="699" spans="2:2" x14ac:dyDescent="0.3">
      <c r="B699" s="13"/>
    </row>
    <row r="700" spans="2:2" x14ac:dyDescent="0.3">
      <c r="B700" s="13"/>
    </row>
    <row r="701" spans="2:2" x14ac:dyDescent="0.3">
      <c r="B701" s="13"/>
    </row>
    <row r="702" spans="2:2" x14ac:dyDescent="0.3">
      <c r="B702" s="13"/>
    </row>
    <row r="703" spans="2:2" x14ac:dyDescent="0.3">
      <c r="B703" s="13"/>
    </row>
    <row r="704" spans="2:2" x14ac:dyDescent="0.3">
      <c r="B704" s="13"/>
    </row>
    <row r="705" spans="2:2" x14ac:dyDescent="0.3">
      <c r="B705" s="13"/>
    </row>
    <row r="706" spans="2:2" x14ac:dyDescent="0.3">
      <c r="B706" s="13"/>
    </row>
    <row r="707" spans="2:2" x14ac:dyDescent="0.3">
      <c r="B707" s="13"/>
    </row>
    <row r="708" spans="2:2" x14ac:dyDescent="0.3">
      <c r="B708" s="13"/>
    </row>
    <row r="709" spans="2:2" x14ac:dyDescent="0.3">
      <c r="B709" s="13"/>
    </row>
    <row r="710" spans="2:2" x14ac:dyDescent="0.3">
      <c r="B710" s="13"/>
    </row>
    <row r="711" spans="2:2" x14ac:dyDescent="0.3">
      <c r="B711" s="13"/>
    </row>
    <row r="712" spans="2:2" x14ac:dyDescent="0.3">
      <c r="B712" s="13"/>
    </row>
    <row r="713" spans="2:2" x14ac:dyDescent="0.3">
      <c r="B713" s="13"/>
    </row>
    <row r="714" spans="2:2" x14ac:dyDescent="0.3">
      <c r="B714" s="13"/>
    </row>
    <row r="715" spans="2:2" x14ac:dyDescent="0.3">
      <c r="B715" s="13"/>
    </row>
    <row r="716" spans="2:2" x14ac:dyDescent="0.3">
      <c r="B716" s="13"/>
    </row>
    <row r="717" spans="2:2" x14ac:dyDescent="0.3">
      <c r="B717" s="13"/>
    </row>
    <row r="718" spans="2:2" x14ac:dyDescent="0.3">
      <c r="B718" s="13"/>
    </row>
    <row r="719" spans="2:2" x14ac:dyDescent="0.3">
      <c r="B719" s="13"/>
    </row>
    <row r="720" spans="2:2" x14ac:dyDescent="0.3">
      <c r="B720" s="13"/>
    </row>
    <row r="721" spans="2:2" x14ac:dyDescent="0.3">
      <c r="B721" s="13"/>
    </row>
    <row r="722" spans="2:2" x14ac:dyDescent="0.3">
      <c r="B722" s="13"/>
    </row>
    <row r="723" spans="2:2" x14ac:dyDescent="0.3">
      <c r="B723" s="13"/>
    </row>
    <row r="724" spans="2:2" x14ac:dyDescent="0.3">
      <c r="B724" s="13"/>
    </row>
    <row r="725" spans="2:2" x14ac:dyDescent="0.3">
      <c r="B725" s="13"/>
    </row>
    <row r="726" spans="2:2" x14ac:dyDescent="0.3">
      <c r="B726" s="13"/>
    </row>
    <row r="727" spans="2:2" x14ac:dyDescent="0.3">
      <c r="B727" s="13"/>
    </row>
    <row r="728" spans="2:2" x14ac:dyDescent="0.3">
      <c r="B728" s="13"/>
    </row>
    <row r="729" spans="2:2" x14ac:dyDescent="0.3">
      <c r="B729" s="13"/>
    </row>
    <row r="730" spans="2:2" x14ac:dyDescent="0.3">
      <c r="B730" s="13"/>
    </row>
    <row r="731" spans="2:2" x14ac:dyDescent="0.3">
      <c r="B731" s="13"/>
    </row>
    <row r="732" spans="2:2" x14ac:dyDescent="0.3">
      <c r="B732" s="13"/>
    </row>
    <row r="733" spans="2:2" x14ac:dyDescent="0.3">
      <c r="B733" s="13"/>
    </row>
    <row r="734" spans="2:2" x14ac:dyDescent="0.3">
      <c r="B734" s="13"/>
    </row>
    <row r="735" spans="2:2" x14ac:dyDescent="0.3">
      <c r="B735" s="13"/>
    </row>
    <row r="736" spans="2:2" x14ac:dyDescent="0.3">
      <c r="B736" s="13"/>
    </row>
    <row r="737" spans="2:2" x14ac:dyDescent="0.3">
      <c r="B737" s="13"/>
    </row>
    <row r="738" spans="2:2" x14ac:dyDescent="0.3">
      <c r="B738" s="13"/>
    </row>
    <row r="739" spans="2:2" x14ac:dyDescent="0.3">
      <c r="B739" s="13"/>
    </row>
    <row r="740" spans="2:2" x14ac:dyDescent="0.3">
      <c r="B740" s="13"/>
    </row>
    <row r="741" spans="2:2" x14ac:dyDescent="0.3">
      <c r="B741" s="13"/>
    </row>
    <row r="742" spans="2:2" x14ac:dyDescent="0.3">
      <c r="B742" s="13"/>
    </row>
    <row r="743" spans="2:2" x14ac:dyDescent="0.3">
      <c r="B743" s="13"/>
    </row>
    <row r="744" spans="2:2" x14ac:dyDescent="0.3">
      <c r="B744" s="13"/>
    </row>
    <row r="745" spans="2:2" x14ac:dyDescent="0.3">
      <c r="B745" s="13"/>
    </row>
    <row r="746" spans="2:2" x14ac:dyDescent="0.3">
      <c r="B746" s="13"/>
    </row>
    <row r="747" spans="2:2" x14ac:dyDescent="0.3">
      <c r="B747" s="13"/>
    </row>
    <row r="748" spans="2:2" x14ac:dyDescent="0.3">
      <c r="B748" s="13"/>
    </row>
    <row r="749" spans="2:2" x14ac:dyDescent="0.3">
      <c r="B749" s="13"/>
    </row>
    <row r="750" spans="2:2" x14ac:dyDescent="0.3">
      <c r="B750" s="13"/>
    </row>
    <row r="751" spans="2:2" x14ac:dyDescent="0.3">
      <c r="B751" s="13"/>
    </row>
    <row r="752" spans="2:2" x14ac:dyDescent="0.3">
      <c r="B752" s="13"/>
    </row>
    <row r="753" spans="2:2" x14ac:dyDescent="0.3">
      <c r="B753" s="13"/>
    </row>
    <row r="754" spans="2:2" x14ac:dyDescent="0.3">
      <c r="B754" s="13"/>
    </row>
    <row r="755" spans="2:2" x14ac:dyDescent="0.3">
      <c r="B755" s="13"/>
    </row>
    <row r="756" spans="2:2" x14ac:dyDescent="0.3">
      <c r="B756" s="13"/>
    </row>
    <row r="757" spans="2:2" x14ac:dyDescent="0.3">
      <c r="B757" s="13"/>
    </row>
    <row r="758" spans="2:2" x14ac:dyDescent="0.3">
      <c r="B758" s="13"/>
    </row>
    <row r="759" spans="2:2" x14ac:dyDescent="0.3">
      <c r="B759" s="13"/>
    </row>
    <row r="760" spans="2:2" x14ac:dyDescent="0.3">
      <c r="B760" s="13"/>
    </row>
    <row r="761" spans="2:2" x14ac:dyDescent="0.3">
      <c r="B761" s="13"/>
    </row>
    <row r="762" spans="2:2" x14ac:dyDescent="0.3">
      <c r="B762" s="13"/>
    </row>
    <row r="763" spans="2:2" x14ac:dyDescent="0.3">
      <c r="B763" s="13"/>
    </row>
    <row r="764" spans="2:2" x14ac:dyDescent="0.3">
      <c r="B764" s="13"/>
    </row>
    <row r="765" spans="2:2" x14ac:dyDescent="0.3">
      <c r="B765" s="13"/>
    </row>
    <row r="766" spans="2:2" x14ac:dyDescent="0.3">
      <c r="B766" s="13"/>
    </row>
    <row r="767" spans="2:2" x14ac:dyDescent="0.3">
      <c r="B767" s="13"/>
    </row>
    <row r="768" spans="2:2" x14ac:dyDescent="0.3">
      <c r="B768" s="13"/>
    </row>
    <row r="769" spans="2:2" x14ac:dyDescent="0.3">
      <c r="B769" s="13"/>
    </row>
    <row r="770" spans="2:2" x14ac:dyDescent="0.3">
      <c r="B770" s="13"/>
    </row>
    <row r="771" spans="2:2" x14ac:dyDescent="0.3">
      <c r="B771" s="13"/>
    </row>
    <row r="772" spans="2:2" x14ac:dyDescent="0.3">
      <c r="B772" s="13"/>
    </row>
    <row r="773" spans="2:2" x14ac:dyDescent="0.3">
      <c r="B773" s="13"/>
    </row>
    <row r="774" spans="2:2" x14ac:dyDescent="0.3">
      <c r="B774" s="13"/>
    </row>
    <row r="775" spans="2:2" x14ac:dyDescent="0.3">
      <c r="B775" s="13"/>
    </row>
    <row r="776" spans="2:2" x14ac:dyDescent="0.3">
      <c r="B776" s="13"/>
    </row>
    <row r="777" spans="2:2" x14ac:dyDescent="0.3">
      <c r="B777" s="13"/>
    </row>
    <row r="778" spans="2:2" x14ac:dyDescent="0.3">
      <c r="B778" s="13"/>
    </row>
    <row r="779" spans="2:2" x14ac:dyDescent="0.3">
      <c r="B779" s="13"/>
    </row>
    <row r="780" spans="2:2" x14ac:dyDescent="0.3">
      <c r="B780" s="13"/>
    </row>
    <row r="781" spans="2:2" x14ac:dyDescent="0.3">
      <c r="B781" s="13"/>
    </row>
    <row r="782" spans="2:2" x14ac:dyDescent="0.3">
      <c r="B782" s="13"/>
    </row>
    <row r="783" spans="2:2" x14ac:dyDescent="0.3">
      <c r="B783" s="13"/>
    </row>
    <row r="784" spans="2:2" x14ac:dyDescent="0.3">
      <c r="B784" s="13"/>
    </row>
    <row r="785" spans="2:2" x14ac:dyDescent="0.3">
      <c r="B785" s="13"/>
    </row>
    <row r="786" spans="2:2" x14ac:dyDescent="0.3">
      <c r="B786" s="13"/>
    </row>
    <row r="787" spans="2:2" x14ac:dyDescent="0.3">
      <c r="B787" s="13"/>
    </row>
    <row r="788" spans="2:2" x14ac:dyDescent="0.3">
      <c r="B788" s="13"/>
    </row>
    <row r="789" spans="2:2" x14ac:dyDescent="0.3">
      <c r="B789" s="13"/>
    </row>
    <row r="790" spans="2:2" x14ac:dyDescent="0.3">
      <c r="B790" s="13"/>
    </row>
    <row r="791" spans="2:2" x14ac:dyDescent="0.3">
      <c r="B791" s="13"/>
    </row>
    <row r="792" spans="2:2" x14ac:dyDescent="0.3">
      <c r="B792" s="13"/>
    </row>
    <row r="793" spans="2:2" x14ac:dyDescent="0.3">
      <c r="B793" s="13"/>
    </row>
    <row r="794" spans="2:2" x14ac:dyDescent="0.3">
      <c r="B794" s="13"/>
    </row>
    <row r="795" spans="2:2" x14ac:dyDescent="0.3">
      <c r="B795" s="13"/>
    </row>
    <row r="796" spans="2:2" x14ac:dyDescent="0.3">
      <c r="B796" s="13"/>
    </row>
    <row r="797" spans="2:2" x14ac:dyDescent="0.3">
      <c r="B797" s="13"/>
    </row>
    <row r="798" spans="2:2" x14ac:dyDescent="0.3">
      <c r="B798" s="13"/>
    </row>
    <row r="799" spans="2:2" x14ac:dyDescent="0.3">
      <c r="B799" s="13"/>
    </row>
    <row r="800" spans="2:2" x14ac:dyDescent="0.3">
      <c r="B800" s="13"/>
    </row>
    <row r="801" spans="2:2" x14ac:dyDescent="0.3">
      <c r="B801" s="13"/>
    </row>
    <row r="802" spans="2:2" x14ac:dyDescent="0.3">
      <c r="B802" s="13"/>
    </row>
    <row r="803" spans="2:2" x14ac:dyDescent="0.3">
      <c r="B803" s="13"/>
    </row>
    <row r="804" spans="2:2" x14ac:dyDescent="0.3">
      <c r="B804" s="13"/>
    </row>
    <row r="805" spans="2:2" x14ac:dyDescent="0.3">
      <c r="B805" s="13"/>
    </row>
    <row r="806" spans="2:2" x14ac:dyDescent="0.3">
      <c r="B806" s="13"/>
    </row>
    <row r="807" spans="2:2" x14ac:dyDescent="0.3">
      <c r="B807" s="13"/>
    </row>
    <row r="808" spans="2:2" x14ac:dyDescent="0.3">
      <c r="B808" s="13"/>
    </row>
    <row r="809" spans="2:2" x14ac:dyDescent="0.3">
      <c r="B809" s="13"/>
    </row>
    <row r="810" spans="2:2" x14ac:dyDescent="0.3">
      <c r="B810" s="13"/>
    </row>
    <row r="811" spans="2:2" x14ac:dyDescent="0.3">
      <c r="B811" s="13"/>
    </row>
    <row r="812" spans="2:2" x14ac:dyDescent="0.3">
      <c r="B812" s="13"/>
    </row>
    <row r="813" spans="2:2" x14ac:dyDescent="0.3">
      <c r="B813" s="13"/>
    </row>
    <row r="814" spans="2:2" x14ac:dyDescent="0.3">
      <c r="B814" s="13"/>
    </row>
    <row r="815" spans="2:2" x14ac:dyDescent="0.3">
      <c r="B815" s="13"/>
    </row>
    <row r="816" spans="2:2" x14ac:dyDescent="0.3">
      <c r="B816" s="13"/>
    </row>
    <row r="817" spans="2:2" x14ac:dyDescent="0.3">
      <c r="B817" s="13"/>
    </row>
    <row r="818" spans="2:2" x14ac:dyDescent="0.3">
      <c r="B818" s="13"/>
    </row>
    <row r="819" spans="2:2" x14ac:dyDescent="0.3">
      <c r="B819" s="13"/>
    </row>
    <row r="820" spans="2:2" x14ac:dyDescent="0.3">
      <c r="B820" s="13"/>
    </row>
    <row r="821" spans="2:2" x14ac:dyDescent="0.3">
      <c r="B821" s="13"/>
    </row>
    <row r="822" spans="2:2" x14ac:dyDescent="0.3">
      <c r="B822" s="13"/>
    </row>
    <row r="823" spans="2:2" x14ac:dyDescent="0.3">
      <c r="B823" s="13"/>
    </row>
    <row r="824" spans="2:2" x14ac:dyDescent="0.3">
      <c r="B824" s="13"/>
    </row>
    <row r="825" spans="2:2" x14ac:dyDescent="0.3">
      <c r="B825" s="13"/>
    </row>
    <row r="826" spans="2:2" x14ac:dyDescent="0.3">
      <c r="B826" s="13"/>
    </row>
    <row r="827" spans="2:2" x14ac:dyDescent="0.3">
      <c r="B827" s="13"/>
    </row>
    <row r="828" spans="2:2" x14ac:dyDescent="0.3">
      <c r="B828" s="13"/>
    </row>
    <row r="829" spans="2:2" x14ac:dyDescent="0.3">
      <c r="B829" s="13"/>
    </row>
    <row r="830" spans="2:2" x14ac:dyDescent="0.3">
      <c r="B830" s="13"/>
    </row>
    <row r="831" spans="2:2" x14ac:dyDescent="0.3">
      <c r="B831" s="13"/>
    </row>
    <row r="832" spans="2:2" x14ac:dyDescent="0.3">
      <c r="B832" s="13"/>
    </row>
    <row r="833" spans="2:2" x14ac:dyDescent="0.3">
      <c r="B833" s="13"/>
    </row>
    <row r="834" spans="2:2" x14ac:dyDescent="0.3">
      <c r="B834" s="13"/>
    </row>
    <row r="835" spans="2:2" x14ac:dyDescent="0.3">
      <c r="B835" s="13"/>
    </row>
    <row r="836" spans="2:2" x14ac:dyDescent="0.3">
      <c r="B836" s="13"/>
    </row>
    <row r="837" spans="2:2" x14ac:dyDescent="0.3">
      <c r="B837" s="13"/>
    </row>
    <row r="838" spans="2:2" x14ac:dyDescent="0.3">
      <c r="B838" s="13"/>
    </row>
    <row r="839" spans="2:2" x14ac:dyDescent="0.3">
      <c r="B839" s="13"/>
    </row>
    <row r="840" spans="2:2" x14ac:dyDescent="0.3">
      <c r="B840" s="13"/>
    </row>
    <row r="841" spans="2:2" x14ac:dyDescent="0.3">
      <c r="B841" s="13"/>
    </row>
    <row r="842" spans="2:2" x14ac:dyDescent="0.3">
      <c r="B842" s="13"/>
    </row>
    <row r="843" spans="2:2" x14ac:dyDescent="0.3">
      <c r="B843" s="13"/>
    </row>
    <row r="844" spans="2:2" x14ac:dyDescent="0.3">
      <c r="B844" s="13"/>
    </row>
    <row r="845" spans="2:2" x14ac:dyDescent="0.3">
      <c r="B845" s="13"/>
    </row>
    <row r="846" spans="2:2" x14ac:dyDescent="0.3">
      <c r="B846" s="13"/>
    </row>
    <row r="847" spans="2:2" x14ac:dyDescent="0.3">
      <c r="B847" s="13"/>
    </row>
    <row r="848" spans="2:2" x14ac:dyDescent="0.3">
      <c r="B848" s="13"/>
    </row>
    <row r="849" spans="2:2" x14ac:dyDescent="0.3">
      <c r="B849" s="13"/>
    </row>
    <row r="850" spans="2:2" x14ac:dyDescent="0.3">
      <c r="B850" s="13"/>
    </row>
    <row r="851" spans="2:2" x14ac:dyDescent="0.3">
      <c r="B851" s="13"/>
    </row>
    <row r="852" spans="2:2" x14ac:dyDescent="0.3">
      <c r="B852" s="13"/>
    </row>
    <row r="853" spans="2:2" x14ac:dyDescent="0.3">
      <c r="B853" s="13"/>
    </row>
    <row r="854" spans="2:2" x14ac:dyDescent="0.3">
      <c r="B854" s="13"/>
    </row>
    <row r="855" spans="2:2" x14ac:dyDescent="0.3">
      <c r="B855" s="13"/>
    </row>
    <row r="856" spans="2:2" x14ac:dyDescent="0.3">
      <c r="B856" s="13"/>
    </row>
    <row r="857" spans="2:2" x14ac:dyDescent="0.3">
      <c r="B857" s="13"/>
    </row>
    <row r="858" spans="2:2" x14ac:dyDescent="0.3">
      <c r="B858" s="13"/>
    </row>
    <row r="859" spans="2:2" x14ac:dyDescent="0.3">
      <c r="B859" s="13"/>
    </row>
    <row r="860" spans="2:2" x14ac:dyDescent="0.3">
      <c r="B860" s="13"/>
    </row>
    <row r="861" spans="2:2" x14ac:dyDescent="0.3">
      <c r="B861" s="13"/>
    </row>
    <row r="862" spans="2:2" x14ac:dyDescent="0.3">
      <c r="B862" s="13"/>
    </row>
    <row r="863" spans="2:2" x14ac:dyDescent="0.3">
      <c r="B863" s="13"/>
    </row>
    <row r="864" spans="2:2" x14ac:dyDescent="0.3">
      <c r="B864" s="13"/>
    </row>
    <row r="865" spans="2:2" x14ac:dyDescent="0.3">
      <c r="B865" s="13"/>
    </row>
    <row r="866" spans="2:2" x14ac:dyDescent="0.3">
      <c r="B866" s="13"/>
    </row>
    <row r="867" spans="2:2" x14ac:dyDescent="0.3">
      <c r="B867" s="13"/>
    </row>
    <row r="868" spans="2:2" x14ac:dyDescent="0.3">
      <c r="B868" s="13"/>
    </row>
    <row r="869" spans="2:2" x14ac:dyDescent="0.3">
      <c r="B869" s="13"/>
    </row>
    <row r="870" spans="2:2" x14ac:dyDescent="0.3">
      <c r="B870" s="13"/>
    </row>
    <row r="871" spans="2:2" x14ac:dyDescent="0.3">
      <c r="B871" s="13"/>
    </row>
    <row r="872" spans="2:2" x14ac:dyDescent="0.3">
      <c r="B872" s="13"/>
    </row>
    <row r="873" spans="2:2" x14ac:dyDescent="0.3">
      <c r="B873" s="13"/>
    </row>
    <row r="874" spans="2:2" x14ac:dyDescent="0.3">
      <c r="B874" s="13"/>
    </row>
    <row r="875" spans="2:2" x14ac:dyDescent="0.3">
      <c r="B875" s="13"/>
    </row>
    <row r="876" spans="2:2" x14ac:dyDescent="0.3">
      <c r="B876" s="13"/>
    </row>
    <row r="877" spans="2:2" x14ac:dyDescent="0.3">
      <c r="B877" s="13"/>
    </row>
    <row r="878" spans="2:2" x14ac:dyDescent="0.3">
      <c r="B878" s="13"/>
    </row>
    <row r="879" spans="2:2" x14ac:dyDescent="0.3">
      <c r="B879" s="13"/>
    </row>
    <row r="880" spans="2:2" x14ac:dyDescent="0.3">
      <c r="B880" s="13"/>
    </row>
    <row r="881" spans="2:2" x14ac:dyDescent="0.3">
      <c r="B881" s="13"/>
    </row>
    <row r="882" spans="2:2" x14ac:dyDescent="0.3">
      <c r="B882" s="13"/>
    </row>
    <row r="883" spans="2:2" x14ac:dyDescent="0.3">
      <c r="B883" s="13"/>
    </row>
    <row r="884" spans="2:2" x14ac:dyDescent="0.3">
      <c r="B884" s="13"/>
    </row>
    <row r="885" spans="2:2" x14ac:dyDescent="0.3">
      <c r="B885" s="13"/>
    </row>
    <row r="886" spans="2:2" x14ac:dyDescent="0.3">
      <c r="B886" s="13"/>
    </row>
    <row r="887" spans="2:2" x14ac:dyDescent="0.3">
      <c r="B887" s="13"/>
    </row>
    <row r="888" spans="2:2" x14ac:dyDescent="0.3">
      <c r="B888" s="13"/>
    </row>
    <row r="889" spans="2:2" x14ac:dyDescent="0.3">
      <c r="B889" s="13"/>
    </row>
    <row r="890" spans="2:2" x14ac:dyDescent="0.3">
      <c r="B890" s="13"/>
    </row>
    <row r="891" spans="2:2" x14ac:dyDescent="0.3">
      <c r="B891" s="13"/>
    </row>
    <row r="892" spans="2:2" x14ac:dyDescent="0.3">
      <c r="B892" s="13"/>
    </row>
    <row r="893" spans="2:2" x14ac:dyDescent="0.3">
      <c r="B893" s="13"/>
    </row>
    <row r="894" spans="2:2" x14ac:dyDescent="0.3">
      <c r="B894" s="13"/>
    </row>
    <row r="895" spans="2:2" x14ac:dyDescent="0.3">
      <c r="B895" s="13"/>
    </row>
    <row r="896" spans="2:2" x14ac:dyDescent="0.3">
      <c r="B896" s="13"/>
    </row>
    <row r="897" spans="2:2" x14ac:dyDescent="0.3">
      <c r="B897" s="13"/>
    </row>
    <row r="898" spans="2:2" x14ac:dyDescent="0.3">
      <c r="B898" s="13"/>
    </row>
    <row r="899" spans="2:2" x14ac:dyDescent="0.3">
      <c r="B899" s="13"/>
    </row>
    <row r="900" spans="2:2" x14ac:dyDescent="0.3">
      <c r="B900" s="13"/>
    </row>
    <row r="901" spans="2:2" x14ac:dyDescent="0.3">
      <c r="B901" s="13"/>
    </row>
    <row r="902" spans="2:2" x14ac:dyDescent="0.3">
      <c r="B902" s="13"/>
    </row>
    <row r="903" spans="2:2" x14ac:dyDescent="0.3">
      <c r="B903" s="13"/>
    </row>
    <row r="904" spans="2:2" x14ac:dyDescent="0.3">
      <c r="B904" s="13"/>
    </row>
    <row r="905" spans="2:2" x14ac:dyDescent="0.3">
      <c r="B905" s="13"/>
    </row>
    <row r="906" spans="2:2" x14ac:dyDescent="0.3">
      <c r="B906" s="13"/>
    </row>
    <row r="907" spans="2:2" x14ac:dyDescent="0.3">
      <c r="B907" s="13"/>
    </row>
    <row r="908" spans="2:2" x14ac:dyDescent="0.3">
      <c r="B908" s="13"/>
    </row>
    <row r="909" spans="2:2" x14ac:dyDescent="0.3">
      <c r="B909" s="13"/>
    </row>
    <row r="910" spans="2:2" x14ac:dyDescent="0.3">
      <c r="B910" s="13"/>
    </row>
    <row r="911" spans="2:2" x14ac:dyDescent="0.3">
      <c r="B911" s="13"/>
    </row>
    <row r="912" spans="2:2" x14ac:dyDescent="0.3">
      <c r="B912" s="13"/>
    </row>
    <row r="913" spans="2:2" x14ac:dyDescent="0.3">
      <c r="B913" s="13"/>
    </row>
    <row r="914" spans="2:2" x14ac:dyDescent="0.3">
      <c r="B914" s="13"/>
    </row>
    <row r="915" spans="2:2" x14ac:dyDescent="0.3">
      <c r="B915" s="13"/>
    </row>
    <row r="916" spans="2:2" x14ac:dyDescent="0.3">
      <c r="B916" s="13"/>
    </row>
    <row r="917" spans="2:2" x14ac:dyDescent="0.3">
      <c r="B917" s="13"/>
    </row>
    <row r="918" spans="2:2" x14ac:dyDescent="0.3">
      <c r="B918" s="13"/>
    </row>
    <row r="919" spans="2:2" x14ac:dyDescent="0.3">
      <c r="B919" s="13"/>
    </row>
    <row r="920" spans="2:2" x14ac:dyDescent="0.3">
      <c r="B920" s="13"/>
    </row>
    <row r="921" spans="2:2" x14ac:dyDescent="0.3">
      <c r="B921" s="13"/>
    </row>
    <row r="922" spans="2:2" x14ac:dyDescent="0.3">
      <c r="B922" s="13"/>
    </row>
    <row r="923" spans="2:2" x14ac:dyDescent="0.3">
      <c r="B923" s="13"/>
    </row>
    <row r="924" spans="2:2" x14ac:dyDescent="0.3">
      <c r="B924" s="13"/>
    </row>
    <row r="925" spans="2:2" x14ac:dyDescent="0.3">
      <c r="B925" s="13"/>
    </row>
    <row r="926" spans="2:2" x14ac:dyDescent="0.3">
      <c r="B926" s="13"/>
    </row>
    <row r="927" spans="2:2" x14ac:dyDescent="0.3">
      <c r="B927" s="13"/>
    </row>
    <row r="928" spans="2:2" x14ac:dyDescent="0.3">
      <c r="B928" s="13"/>
    </row>
    <row r="929" spans="2:2" x14ac:dyDescent="0.3">
      <c r="B929" s="13"/>
    </row>
    <row r="930" spans="2:2" x14ac:dyDescent="0.3">
      <c r="B930" s="13"/>
    </row>
    <row r="931" spans="2:2" x14ac:dyDescent="0.3">
      <c r="B931" s="13"/>
    </row>
    <row r="932" spans="2:2" x14ac:dyDescent="0.3">
      <c r="B932" s="13"/>
    </row>
    <row r="933" spans="2:2" x14ac:dyDescent="0.3">
      <c r="B933" s="13"/>
    </row>
    <row r="934" spans="2:2" x14ac:dyDescent="0.3">
      <c r="B934" s="13"/>
    </row>
    <row r="935" spans="2:2" x14ac:dyDescent="0.3">
      <c r="B935" s="13"/>
    </row>
    <row r="936" spans="2:2" x14ac:dyDescent="0.3">
      <c r="B936" s="13"/>
    </row>
    <row r="937" spans="2:2" x14ac:dyDescent="0.3">
      <c r="B937" s="13"/>
    </row>
    <row r="938" spans="2:2" x14ac:dyDescent="0.3">
      <c r="B938" s="13"/>
    </row>
    <row r="939" spans="2:2" x14ac:dyDescent="0.3">
      <c r="B939" s="13"/>
    </row>
    <row r="940" spans="2:2" x14ac:dyDescent="0.3">
      <c r="B940" s="13"/>
    </row>
    <row r="941" spans="2:2" x14ac:dyDescent="0.3">
      <c r="B941" s="13"/>
    </row>
    <row r="942" spans="2:2" x14ac:dyDescent="0.3">
      <c r="B942" s="13"/>
    </row>
    <row r="943" spans="2:2" x14ac:dyDescent="0.3">
      <c r="B943" s="13"/>
    </row>
    <row r="944" spans="2:2" x14ac:dyDescent="0.3">
      <c r="B944" s="13"/>
    </row>
    <row r="945" spans="2:2" x14ac:dyDescent="0.3">
      <c r="B945" s="13"/>
    </row>
    <row r="946" spans="2:2" x14ac:dyDescent="0.3">
      <c r="B946" s="13"/>
    </row>
    <row r="947" spans="2:2" x14ac:dyDescent="0.3">
      <c r="B947" s="13"/>
    </row>
    <row r="948" spans="2:2" x14ac:dyDescent="0.3">
      <c r="B948" s="13"/>
    </row>
    <row r="949" spans="2:2" x14ac:dyDescent="0.3">
      <c r="B949" s="13"/>
    </row>
    <row r="950" spans="2:2" x14ac:dyDescent="0.3">
      <c r="B950" s="13"/>
    </row>
    <row r="951" spans="2:2" x14ac:dyDescent="0.3">
      <c r="B951" s="13"/>
    </row>
    <row r="952" spans="2:2" x14ac:dyDescent="0.3">
      <c r="B952" s="13"/>
    </row>
    <row r="953" spans="2:2" x14ac:dyDescent="0.3">
      <c r="B953" s="13"/>
    </row>
    <row r="954" spans="2:2" x14ac:dyDescent="0.3">
      <c r="B954" s="13"/>
    </row>
    <row r="955" spans="2:2" x14ac:dyDescent="0.3">
      <c r="B955" s="13"/>
    </row>
    <row r="956" spans="2:2" x14ac:dyDescent="0.3">
      <c r="B956" s="13"/>
    </row>
    <row r="957" spans="2:2" x14ac:dyDescent="0.3">
      <c r="B957" s="13"/>
    </row>
    <row r="958" spans="2:2" x14ac:dyDescent="0.3">
      <c r="B958" s="13"/>
    </row>
    <row r="959" spans="2:2" x14ac:dyDescent="0.3">
      <c r="B959" s="13"/>
    </row>
    <row r="960" spans="2:2" x14ac:dyDescent="0.3">
      <c r="B960" s="13"/>
    </row>
    <row r="961" spans="2:2" x14ac:dyDescent="0.3">
      <c r="B961" s="13"/>
    </row>
    <row r="962" spans="2:2" x14ac:dyDescent="0.3">
      <c r="B962" s="13"/>
    </row>
    <row r="963" spans="2:2" x14ac:dyDescent="0.3">
      <c r="B963" s="13"/>
    </row>
    <row r="964" spans="2:2" x14ac:dyDescent="0.3">
      <c r="B964" s="13"/>
    </row>
    <row r="965" spans="2:2" x14ac:dyDescent="0.3">
      <c r="B965" s="13"/>
    </row>
    <row r="966" spans="2:2" x14ac:dyDescent="0.3">
      <c r="B966" s="13"/>
    </row>
    <row r="967" spans="2:2" x14ac:dyDescent="0.3">
      <c r="B967" s="13"/>
    </row>
    <row r="968" spans="2:2" x14ac:dyDescent="0.3">
      <c r="B968" s="13"/>
    </row>
    <row r="969" spans="2:2" x14ac:dyDescent="0.3">
      <c r="B969" s="13"/>
    </row>
    <row r="970" spans="2:2" x14ac:dyDescent="0.3">
      <c r="B970" s="13"/>
    </row>
    <row r="971" spans="2:2" x14ac:dyDescent="0.3">
      <c r="B971" s="13"/>
    </row>
    <row r="972" spans="2:2" x14ac:dyDescent="0.3">
      <c r="B972" s="13"/>
    </row>
    <row r="973" spans="2:2" x14ac:dyDescent="0.3">
      <c r="B973" s="13"/>
    </row>
    <row r="974" spans="2:2" x14ac:dyDescent="0.3">
      <c r="B974" s="13"/>
    </row>
    <row r="975" spans="2:2" x14ac:dyDescent="0.3">
      <c r="B975" s="13"/>
    </row>
    <row r="976" spans="2:2" x14ac:dyDescent="0.3">
      <c r="B976" s="13"/>
    </row>
    <row r="977" spans="2:2" x14ac:dyDescent="0.3">
      <c r="B977" s="13"/>
    </row>
    <row r="978" spans="2:2" x14ac:dyDescent="0.3">
      <c r="B978" s="13"/>
    </row>
    <row r="979" spans="2:2" x14ac:dyDescent="0.3">
      <c r="B979" s="13"/>
    </row>
    <row r="980" spans="2:2" x14ac:dyDescent="0.3">
      <c r="B980" s="13"/>
    </row>
    <row r="981" spans="2:2" x14ac:dyDescent="0.3">
      <c r="B981" s="13"/>
    </row>
    <row r="982" spans="2:2" x14ac:dyDescent="0.3">
      <c r="B982" s="13"/>
    </row>
    <row r="983" spans="2:2" x14ac:dyDescent="0.3">
      <c r="B983" s="13"/>
    </row>
    <row r="984" spans="2:2" x14ac:dyDescent="0.3">
      <c r="B984" s="13"/>
    </row>
    <row r="985" spans="2:2" x14ac:dyDescent="0.3">
      <c r="B985" s="13"/>
    </row>
    <row r="986" spans="2:2" x14ac:dyDescent="0.3">
      <c r="B986" s="13"/>
    </row>
    <row r="987" spans="2:2" x14ac:dyDescent="0.3">
      <c r="B987" s="13"/>
    </row>
    <row r="988" spans="2:2" x14ac:dyDescent="0.3">
      <c r="B988" s="13"/>
    </row>
    <row r="989" spans="2:2" x14ac:dyDescent="0.3">
      <c r="B989" s="13"/>
    </row>
    <row r="990" spans="2:2" x14ac:dyDescent="0.3">
      <c r="B990" s="13"/>
    </row>
    <row r="991" spans="2:2" x14ac:dyDescent="0.3">
      <c r="B991" s="13"/>
    </row>
    <row r="992" spans="2:2" x14ac:dyDescent="0.3">
      <c r="B992" s="13"/>
    </row>
    <row r="993" spans="2:2" x14ac:dyDescent="0.3">
      <c r="B993" s="13"/>
    </row>
    <row r="994" spans="2:2" x14ac:dyDescent="0.3">
      <c r="B994" s="13"/>
    </row>
    <row r="995" spans="2:2" x14ac:dyDescent="0.3">
      <c r="B995" s="13"/>
    </row>
    <row r="996" spans="2:2" x14ac:dyDescent="0.3">
      <c r="B996" s="13"/>
    </row>
    <row r="997" spans="2:2" x14ac:dyDescent="0.3">
      <c r="B997" s="13"/>
    </row>
    <row r="998" spans="2:2" x14ac:dyDescent="0.3">
      <c r="B998" s="13"/>
    </row>
    <row r="999" spans="2:2" x14ac:dyDescent="0.3">
      <c r="B999" s="13"/>
    </row>
    <row r="1000" spans="2:2" x14ac:dyDescent="0.3">
      <c r="B1000" s="13"/>
    </row>
    <row r="1001" spans="2:2" x14ac:dyDescent="0.3">
      <c r="B1001" s="13"/>
    </row>
    <row r="1002" spans="2:2" x14ac:dyDescent="0.3">
      <c r="B1002" s="13"/>
    </row>
    <row r="1003" spans="2:2" x14ac:dyDescent="0.3">
      <c r="B1003" s="13"/>
    </row>
    <row r="1004" spans="2:2" x14ac:dyDescent="0.3">
      <c r="B1004" s="13"/>
    </row>
    <row r="1005" spans="2:2" x14ac:dyDescent="0.3">
      <c r="B1005" s="13"/>
    </row>
    <row r="1006" spans="2:2" x14ac:dyDescent="0.3">
      <c r="B1006" s="13"/>
    </row>
    <row r="1007" spans="2:2" x14ac:dyDescent="0.3">
      <c r="B1007" s="13"/>
    </row>
    <row r="1008" spans="2:2" x14ac:dyDescent="0.3">
      <c r="B1008" s="13"/>
    </row>
    <row r="1009" spans="2:2" x14ac:dyDescent="0.3">
      <c r="B1009" s="13"/>
    </row>
    <row r="1010" spans="2:2" x14ac:dyDescent="0.3">
      <c r="B1010" s="13"/>
    </row>
    <row r="1011" spans="2:2" x14ac:dyDescent="0.3">
      <c r="B1011" s="13"/>
    </row>
    <row r="1012" spans="2:2" x14ac:dyDescent="0.3">
      <c r="B1012" s="13"/>
    </row>
    <row r="1013" spans="2:2" x14ac:dyDescent="0.3">
      <c r="B1013" s="13"/>
    </row>
    <row r="1014" spans="2:2" x14ac:dyDescent="0.3">
      <c r="B1014" s="13"/>
    </row>
    <row r="1015" spans="2:2" x14ac:dyDescent="0.3">
      <c r="B1015" s="13"/>
    </row>
    <row r="1016" spans="2:2" x14ac:dyDescent="0.3">
      <c r="B1016" s="13"/>
    </row>
    <row r="1017" spans="2:2" x14ac:dyDescent="0.3">
      <c r="B1017" s="13"/>
    </row>
    <row r="1018" spans="2:2" x14ac:dyDescent="0.3">
      <c r="B1018" s="13"/>
    </row>
    <row r="1019" spans="2:2" x14ac:dyDescent="0.3">
      <c r="B1019" s="13"/>
    </row>
    <row r="1020" spans="2:2" x14ac:dyDescent="0.3">
      <c r="B1020" s="13"/>
    </row>
    <row r="1021" spans="2:2" x14ac:dyDescent="0.3">
      <c r="B1021" s="13"/>
    </row>
    <row r="1022" spans="2:2" x14ac:dyDescent="0.3">
      <c r="B1022" s="13"/>
    </row>
    <row r="1023" spans="2:2" x14ac:dyDescent="0.3">
      <c r="B1023" s="13"/>
    </row>
    <row r="1024" spans="2:2" x14ac:dyDescent="0.3">
      <c r="B1024" s="13"/>
    </row>
    <row r="1025" spans="2:2" x14ac:dyDescent="0.3">
      <c r="B1025" s="13"/>
    </row>
    <row r="1026" spans="2:2" x14ac:dyDescent="0.3">
      <c r="B1026" s="13"/>
    </row>
    <row r="1027" spans="2:2" x14ac:dyDescent="0.3">
      <c r="B1027" s="13"/>
    </row>
    <row r="1028" spans="2:2" x14ac:dyDescent="0.3">
      <c r="B1028" s="13"/>
    </row>
    <row r="1029" spans="2:2" x14ac:dyDescent="0.3">
      <c r="B1029" s="13"/>
    </row>
    <row r="1030" spans="2:2" x14ac:dyDescent="0.3">
      <c r="B1030" s="13"/>
    </row>
    <row r="1031" spans="2:2" x14ac:dyDescent="0.3">
      <c r="B1031" s="13"/>
    </row>
    <row r="1032" spans="2:2" x14ac:dyDescent="0.3">
      <c r="B1032" s="13"/>
    </row>
    <row r="1033" spans="2:2" x14ac:dyDescent="0.3">
      <c r="B1033" s="13"/>
    </row>
    <row r="1034" spans="2:2" x14ac:dyDescent="0.3">
      <c r="B1034" s="13"/>
    </row>
    <row r="1035" spans="2:2" x14ac:dyDescent="0.3">
      <c r="B1035" s="13"/>
    </row>
    <row r="1036" spans="2:2" x14ac:dyDescent="0.3">
      <c r="B1036" s="13"/>
    </row>
    <row r="1037" spans="2:2" x14ac:dyDescent="0.3">
      <c r="B1037" s="13"/>
    </row>
    <row r="1038" spans="2:2" x14ac:dyDescent="0.3">
      <c r="B1038" s="13"/>
    </row>
    <row r="1039" spans="2:2" x14ac:dyDescent="0.3">
      <c r="B1039" s="13"/>
    </row>
    <row r="1040" spans="2:2" x14ac:dyDescent="0.3">
      <c r="B1040" s="13"/>
    </row>
    <row r="1041" spans="2:2" x14ac:dyDescent="0.3">
      <c r="B1041" s="13"/>
    </row>
    <row r="1042" spans="2:2" x14ac:dyDescent="0.3">
      <c r="B1042" s="13"/>
    </row>
    <row r="1043" spans="2:2" x14ac:dyDescent="0.3">
      <c r="B1043" s="13"/>
    </row>
    <row r="1044" spans="2:2" x14ac:dyDescent="0.3">
      <c r="B1044" s="13"/>
    </row>
    <row r="1045" spans="2:2" x14ac:dyDescent="0.3">
      <c r="B1045" s="13"/>
    </row>
    <row r="1046" spans="2:2" x14ac:dyDescent="0.3">
      <c r="B1046" s="13"/>
    </row>
    <row r="1047" spans="2:2" x14ac:dyDescent="0.3">
      <c r="B1047" s="13"/>
    </row>
    <row r="1048" spans="2:2" x14ac:dyDescent="0.3">
      <c r="B1048" s="13"/>
    </row>
    <row r="1049" spans="2:2" x14ac:dyDescent="0.3">
      <c r="B1049" s="13"/>
    </row>
    <row r="1050" spans="2:2" x14ac:dyDescent="0.3">
      <c r="B1050" s="13"/>
    </row>
    <row r="1051" spans="2:2" x14ac:dyDescent="0.3">
      <c r="B1051" s="13"/>
    </row>
    <row r="1052" spans="2:2" x14ac:dyDescent="0.3">
      <c r="B1052" s="13"/>
    </row>
    <row r="1053" spans="2:2" x14ac:dyDescent="0.3">
      <c r="B1053" s="13"/>
    </row>
    <row r="1054" spans="2:2" x14ac:dyDescent="0.3">
      <c r="B1054" s="13"/>
    </row>
    <row r="1055" spans="2:2" x14ac:dyDescent="0.3">
      <c r="B1055" s="13"/>
    </row>
    <row r="1056" spans="2:2" x14ac:dyDescent="0.3">
      <c r="B1056" s="13"/>
    </row>
    <row r="1057" spans="2:2" x14ac:dyDescent="0.3">
      <c r="B1057" s="13"/>
    </row>
    <row r="1058" spans="2:2" x14ac:dyDescent="0.3">
      <c r="B1058" s="13"/>
    </row>
    <row r="1059" spans="2:2" x14ac:dyDescent="0.3">
      <c r="B1059" s="13"/>
    </row>
    <row r="1060" spans="2:2" x14ac:dyDescent="0.3">
      <c r="B1060" s="13"/>
    </row>
    <row r="1061" spans="2:2" x14ac:dyDescent="0.3">
      <c r="B1061" s="13"/>
    </row>
    <row r="1062" spans="2:2" x14ac:dyDescent="0.3">
      <c r="B1062" s="13"/>
    </row>
    <row r="1063" spans="2:2" x14ac:dyDescent="0.3">
      <c r="B1063" s="13"/>
    </row>
    <row r="1064" spans="2:2" x14ac:dyDescent="0.3">
      <c r="B1064" s="13"/>
    </row>
    <row r="1065" spans="2:2" x14ac:dyDescent="0.3">
      <c r="B1065" s="13"/>
    </row>
    <row r="1066" spans="2:2" x14ac:dyDescent="0.3">
      <c r="B1066" s="13"/>
    </row>
    <row r="1067" spans="2:2" x14ac:dyDescent="0.3">
      <c r="B1067" s="13"/>
    </row>
    <row r="1068" spans="2:2" x14ac:dyDescent="0.3">
      <c r="B1068" s="13"/>
    </row>
    <row r="1069" spans="2:2" x14ac:dyDescent="0.3">
      <c r="B1069" s="13"/>
    </row>
    <row r="1070" spans="2:2" x14ac:dyDescent="0.3">
      <c r="B1070" s="13"/>
    </row>
    <row r="1071" spans="2:2" x14ac:dyDescent="0.3">
      <c r="B1071" s="13"/>
    </row>
    <row r="1072" spans="2:2" x14ac:dyDescent="0.3">
      <c r="B1072" s="13"/>
    </row>
    <row r="1073" spans="2:2" x14ac:dyDescent="0.3">
      <c r="B1073" s="13"/>
    </row>
    <row r="1074" spans="2:2" x14ac:dyDescent="0.3">
      <c r="B1074" s="13"/>
    </row>
    <row r="1075" spans="2:2" x14ac:dyDescent="0.3">
      <c r="B1075" s="13"/>
    </row>
    <row r="1076" spans="2:2" x14ac:dyDescent="0.3">
      <c r="B1076" s="13"/>
    </row>
    <row r="1077" spans="2:2" x14ac:dyDescent="0.3">
      <c r="B1077" s="13"/>
    </row>
    <row r="1078" spans="2:2" x14ac:dyDescent="0.3">
      <c r="B1078" s="13"/>
    </row>
    <row r="1079" spans="2:2" x14ac:dyDescent="0.3">
      <c r="B1079" s="13"/>
    </row>
    <row r="1080" spans="2:2" x14ac:dyDescent="0.3">
      <c r="B1080" s="13"/>
    </row>
    <row r="1081" spans="2:2" x14ac:dyDescent="0.3">
      <c r="B1081" s="13"/>
    </row>
    <row r="1082" spans="2:2" x14ac:dyDescent="0.3">
      <c r="B1082" s="13"/>
    </row>
    <row r="1083" spans="2:2" x14ac:dyDescent="0.3">
      <c r="B1083" s="13"/>
    </row>
    <row r="1084" spans="2:2" x14ac:dyDescent="0.3">
      <c r="B1084" s="13"/>
    </row>
    <row r="1085" spans="2:2" x14ac:dyDescent="0.3">
      <c r="B1085" s="13"/>
    </row>
    <row r="1086" spans="2:2" x14ac:dyDescent="0.3">
      <c r="B1086" s="13"/>
    </row>
    <row r="1087" spans="2:2" x14ac:dyDescent="0.3">
      <c r="B1087" s="13"/>
    </row>
    <row r="1088" spans="2:2" x14ac:dyDescent="0.3">
      <c r="B1088" s="13"/>
    </row>
    <row r="1089" spans="2:2" x14ac:dyDescent="0.3">
      <c r="B1089" s="13"/>
    </row>
    <row r="1090" spans="2:2" x14ac:dyDescent="0.3">
      <c r="B1090" s="13"/>
    </row>
    <row r="1091" spans="2:2" x14ac:dyDescent="0.3">
      <c r="B1091" s="13"/>
    </row>
    <row r="1092" spans="2:2" x14ac:dyDescent="0.3">
      <c r="B1092" s="13"/>
    </row>
    <row r="1093" spans="2:2" x14ac:dyDescent="0.3">
      <c r="B1093" s="13"/>
    </row>
    <row r="1094" spans="2:2" x14ac:dyDescent="0.3">
      <c r="B1094" s="13"/>
    </row>
    <row r="1095" spans="2:2" x14ac:dyDescent="0.3">
      <c r="B1095" s="13"/>
    </row>
    <row r="1096" spans="2:2" x14ac:dyDescent="0.3">
      <c r="B1096" s="13"/>
    </row>
    <row r="1097" spans="2:2" x14ac:dyDescent="0.3">
      <c r="B1097" s="13"/>
    </row>
    <row r="1098" spans="2:2" x14ac:dyDescent="0.3">
      <c r="B1098" s="13"/>
    </row>
    <row r="1099" spans="2:2" x14ac:dyDescent="0.3">
      <c r="B1099" s="13"/>
    </row>
    <row r="1100" spans="2:2" x14ac:dyDescent="0.3">
      <c r="B1100" s="13"/>
    </row>
    <row r="1101" spans="2:2" x14ac:dyDescent="0.3">
      <c r="B1101" s="13"/>
    </row>
    <row r="1102" spans="2:2" x14ac:dyDescent="0.3">
      <c r="B1102" s="13"/>
    </row>
    <row r="1103" spans="2:2" x14ac:dyDescent="0.3">
      <c r="B1103" s="13"/>
    </row>
    <row r="1104" spans="2:2" x14ac:dyDescent="0.3">
      <c r="B1104" s="13"/>
    </row>
    <row r="1105" spans="2:2" x14ac:dyDescent="0.3">
      <c r="B1105" s="13"/>
    </row>
    <row r="1106" spans="2:2" x14ac:dyDescent="0.3">
      <c r="B1106" s="13"/>
    </row>
    <row r="1107" spans="2:2" x14ac:dyDescent="0.3">
      <c r="B1107" s="13"/>
    </row>
    <row r="1108" spans="2:2" x14ac:dyDescent="0.3">
      <c r="B1108" s="13"/>
    </row>
    <row r="1109" spans="2:2" x14ac:dyDescent="0.3">
      <c r="B1109" s="13"/>
    </row>
    <row r="1110" spans="2:2" x14ac:dyDescent="0.3">
      <c r="B1110" s="13"/>
    </row>
    <row r="1111" spans="2:2" x14ac:dyDescent="0.3">
      <c r="B1111" s="13"/>
    </row>
    <row r="1112" spans="2:2" x14ac:dyDescent="0.3">
      <c r="B1112" s="13"/>
    </row>
    <row r="1113" spans="2:2" x14ac:dyDescent="0.3">
      <c r="B1113" s="13"/>
    </row>
    <row r="1114" spans="2:2" x14ac:dyDescent="0.3">
      <c r="B1114" s="13"/>
    </row>
    <row r="1115" spans="2:2" x14ac:dyDescent="0.3">
      <c r="B1115" s="13"/>
    </row>
    <row r="1116" spans="2:2" x14ac:dyDescent="0.3">
      <c r="B1116" s="13"/>
    </row>
    <row r="1117" spans="2:2" x14ac:dyDescent="0.3">
      <c r="B1117" s="13"/>
    </row>
    <row r="1118" spans="2:2" x14ac:dyDescent="0.3">
      <c r="B1118" s="13"/>
    </row>
    <row r="1119" spans="2:2" x14ac:dyDescent="0.3">
      <c r="B1119" s="13"/>
    </row>
    <row r="1120" spans="2:2" x14ac:dyDescent="0.3">
      <c r="B1120" s="13"/>
    </row>
    <row r="1121" spans="2:2" x14ac:dyDescent="0.3">
      <c r="B1121" s="13"/>
    </row>
    <row r="1122" spans="2:2" x14ac:dyDescent="0.3">
      <c r="B1122" s="13"/>
    </row>
    <row r="1123" spans="2:2" x14ac:dyDescent="0.3">
      <c r="B1123" s="13"/>
    </row>
    <row r="1124" spans="2:2" x14ac:dyDescent="0.3">
      <c r="B1124" s="13"/>
    </row>
    <row r="1125" spans="2:2" x14ac:dyDescent="0.3">
      <c r="B1125" s="13"/>
    </row>
    <row r="1126" spans="2:2" x14ac:dyDescent="0.3">
      <c r="B1126" s="13"/>
    </row>
    <row r="1127" spans="2:2" x14ac:dyDescent="0.3">
      <c r="B1127" s="13"/>
    </row>
    <row r="1128" spans="2:2" x14ac:dyDescent="0.3">
      <c r="B1128" s="13"/>
    </row>
    <row r="1129" spans="2:2" x14ac:dyDescent="0.3">
      <c r="B1129" s="13"/>
    </row>
    <row r="1130" spans="2:2" x14ac:dyDescent="0.3">
      <c r="B1130" s="13"/>
    </row>
    <row r="1131" spans="2:2" x14ac:dyDescent="0.3">
      <c r="B1131" s="13"/>
    </row>
    <row r="1132" spans="2:2" x14ac:dyDescent="0.3">
      <c r="B1132" s="13"/>
    </row>
    <row r="1133" spans="2:2" x14ac:dyDescent="0.3">
      <c r="B1133" s="13"/>
    </row>
    <row r="1134" spans="2:2" x14ac:dyDescent="0.3">
      <c r="B1134" s="13"/>
    </row>
    <row r="1135" spans="2:2" x14ac:dyDescent="0.3">
      <c r="B1135" s="13"/>
    </row>
    <row r="1136" spans="2:2" x14ac:dyDescent="0.3">
      <c r="B1136" s="13"/>
    </row>
    <row r="1137" spans="2:2" x14ac:dyDescent="0.3">
      <c r="B1137" s="13"/>
    </row>
    <row r="1138" spans="2:2" x14ac:dyDescent="0.3">
      <c r="B1138" s="13"/>
    </row>
    <row r="1139" spans="2:2" x14ac:dyDescent="0.3">
      <c r="B1139" s="13"/>
    </row>
    <row r="1140" spans="2:2" x14ac:dyDescent="0.3">
      <c r="B1140" s="13"/>
    </row>
    <row r="1141" spans="2:2" x14ac:dyDescent="0.3">
      <c r="B1141" s="13"/>
    </row>
    <row r="1142" spans="2:2" x14ac:dyDescent="0.3">
      <c r="B1142" s="13"/>
    </row>
    <row r="1143" spans="2:2" x14ac:dyDescent="0.3">
      <c r="B1143" s="13"/>
    </row>
    <row r="1144" spans="2:2" x14ac:dyDescent="0.3">
      <c r="B1144" s="13"/>
    </row>
    <row r="1145" spans="2:2" x14ac:dyDescent="0.3">
      <c r="B1145" s="13"/>
    </row>
    <row r="1146" spans="2:2" x14ac:dyDescent="0.3">
      <c r="B1146" s="13"/>
    </row>
    <row r="1147" spans="2:2" x14ac:dyDescent="0.3">
      <c r="B1147" s="13"/>
    </row>
    <row r="1148" spans="2:2" x14ac:dyDescent="0.3">
      <c r="B1148" s="13"/>
    </row>
    <row r="1149" spans="2:2" x14ac:dyDescent="0.3">
      <c r="B1149" s="13"/>
    </row>
    <row r="1150" spans="2:2" x14ac:dyDescent="0.3">
      <c r="B1150" s="13"/>
    </row>
    <row r="1151" spans="2:2" x14ac:dyDescent="0.3">
      <c r="B1151" s="13"/>
    </row>
    <row r="1152" spans="2:2" x14ac:dyDescent="0.3">
      <c r="B1152" s="13"/>
    </row>
    <row r="1153" spans="2:2" x14ac:dyDescent="0.3">
      <c r="B1153" s="13"/>
    </row>
    <row r="1154" spans="2:2" x14ac:dyDescent="0.3">
      <c r="B1154" s="13"/>
    </row>
    <row r="1155" spans="2:2" x14ac:dyDescent="0.3">
      <c r="B1155" s="13"/>
    </row>
    <row r="1156" spans="2:2" x14ac:dyDescent="0.3">
      <c r="B1156" s="13"/>
    </row>
    <row r="1157" spans="2:2" x14ac:dyDescent="0.3">
      <c r="B1157" s="13"/>
    </row>
    <row r="1158" spans="2:2" x14ac:dyDescent="0.3">
      <c r="B1158" s="13"/>
    </row>
    <row r="1159" spans="2:2" x14ac:dyDescent="0.3">
      <c r="B1159" s="13"/>
    </row>
    <row r="1160" spans="2:2" x14ac:dyDescent="0.3">
      <c r="B1160" s="13"/>
    </row>
    <row r="1161" spans="2:2" x14ac:dyDescent="0.3">
      <c r="B1161" s="13"/>
    </row>
    <row r="1162" spans="2:2" x14ac:dyDescent="0.3">
      <c r="B1162" s="13"/>
    </row>
    <row r="1163" spans="2:2" x14ac:dyDescent="0.3">
      <c r="B1163" s="13"/>
    </row>
    <row r="1164" spans="2:2" x14ac:dyDescent="0.3">
      <c r="B1164" s="13"/>
    </row>
    <row r="1165" spans="2:2" x14ac:dyDescent="0.3">
      <c r="B1165" s="13"/>
    </row>
    <row r="1166" spans="2:2" x14ac:dyDescent="0.3">
      <c r="B1166" s="13"/>
    </row>
    <row r="1167" spans="2:2" x14ac:dyDescent="0.3">
      <c r="B1167" s="13"/>
    </row>
    <row r="1168" spans="2:2" x14ac:dyDescent="0.3">
      <c r="B1168" s="13"/>
    </row>
    <row r="1169" spans="2:2" x14ac:dyDescent="0.3">
      <c r="B1169" s="13"/>
    </row>
    <row r="1170" spans="2:2" x14ac:dyDescent="0.3">
      <c r="B1170" s="13"/>
    </row>
    <row r="1171" spans="2:2" x14ac:dyDescent="0.3">
      <c r="B1171" s="13"/>
    </row>
    <row r="1172" spans="2:2" x14ac:dyDescent="0.3">
      <c r="B1172" s="13"/>
    </row>
    <row r="1173" spans="2:2" x14ac:dyDescent="0.3">
      <c r="B1173" s="13"/>
    </row>
    <row r="1174" spans="2:2" x14ac:dyDescent="0.3">
      <c r="B1174" s="13"/>
    </row>
    <row r="1175" spans="2:2" x14ac:dyDescent="0.3">
      <c r="B1175" s="13"/>
    </row>
    <row r="1176" spans="2:2" x14ac:dyDescent="0.3">
      <c r="B1176" s="13"/>
    </row>
    <row r="1177" spans="2:2" x14ac:dyDescent="0.3">
      <c r="B1177" s="13"/>
    </row>
    <row r="1178" spans="2:2" x14ac:dyDescent="0.3">
      <c r="B1178" s="13"/>
    </row>
    <row r="1179" spans="2:2" x14ac:dyDescent="0.3">
      <c r="B1179" s="13"/>
    </row>
    <row r="1180" spans="2:2" x14ac:dyDescent="0.3">
      <c r="B1180" s="13"/>
    </row>
    <row r="1181" spans="2:2" x14ac:dyDescent="0.3">
      <c r="B1181" s="13"/>
    </row>
    <row r="1182" spans="2:2" x14ac:dyDescent="0.3">
      <c r="B1182" s="13"/>
    </row>
    <row r="1183" spans="2:2" x14ac:dyDescent="0.3">
      <c r="B1183" s="13"/>
    </row>
    <row r="1184" spans="2:2" x14ac:dyDescent="0.3">
      <c r="B1184" s="13"/>
    </row>
    <row r="1185" spans="2:2" x14ac:dyDescent="0.3">
      <c r="B1185" s="13"/>
    </row>
    <row r="1186" spans="2:2" x14ac:dyDescent="0.3">
      <c r="B1186" s="13"/>
    </row>
    <row r="1187" spans="2:2" x14ac:dyDescent="0.3">
      <c r="B1187" s="13"/>
    </row>
    <row r="1188" spans="2:2" x14ac:dyDescent="0.3">
      <c r="B1188" s="13"/>
    </row>
    <row r="1189" spans="2:2" x14ac:dyDescent="0.3">
      <c r="B1189" s="13"/>
    </row>
    <row r="1190" spans="2:2" x14ac:dyDescent="0.3">
      <c r="B1190" s="13"/>
    </row>
    <row r="1191" spans="2:2" x14ac:dyDescent="0.3">
      <c r="B1191" s="13"/>
    </row>
    <row r="1192" spans="2:2" x14ac:dyDescent="0.3">
      <c r="B1192" s="13"/>
    </row>
    <row r="1193" spans="2:2" x14ac:dyDescent="0.3">
      <c r="B1193" s="13"/>
    </row>
    <row r="1194" spans="2:2" x14ac:dyDescent="0.3">
      <c r="B1194" s="13"/>
    </row>
    <row r="1195" spans="2:2" x14ac:dyDescent="0.3">
      <c r="B1195" s="13"/>
    </row>
    <row r="1196" spans="2:2" x14ac:dyDescent="0.3">
      <c r="B1196" s="13"/>
    </row>
    <row r="1197" spans="2:2" x14ac:dyDescent="0.3">
      <c r="B1197" s="13"/>
    </row>
    <row r="1198" spans="2:2" x14ac:dyDescent="0.3">
      <c r="B1198" s="13"/>
    </row>
    <row r="1199" spans="2:2" x14ac:dyDescent="0.3">
      <c r="B1199" s="13"/>
    </row>
    <row r="1200" spans="2:2" x14ac:dyDescent="0.3">
      <c r="B1200" s="13"/>
    </row>
    <row r="1201" spans="2:2" x14ac:dyDescent="0.3">
      <c r="B1201" s="13"/>
    </row>
    <row r="1202" spans="2:2" x14ac:dyDescent="0.3">
      <c r="B1202" s="13"/>
    </row>
    <row r="1203" spans="2:2" x14ac:dyDescent="0.3">
      <c r="B1203" s="13"/>
    </row>
    <row r="1204" spans="2:2" x14ac:dyDescent="0.3">
      <c r="B1204" s="13"/>
    </row>
    <row r="1205" spans="2:2" x14ac:dyDescent="0.3">
      <c r="B1205" s="13"/>
    </row>
    <row r="1206" spans="2:2" x14ac:dyDescent="0.3">
      <c r="B1206" s="13"/>
    </row>
    <row r="1207" spans="2:2" x14ac:dyDescent="0.3">
      <c r="B1207" s="13"/>
    </row>
    <row r="1208" spans="2:2" x14ac:dyDescent="0.3">
      <c r="B1208" s="13"/>
    </row>
    <row r="1209" spans="2:2" x14ac:dyDescent="0.3">
      <c r="B1209" s="13"/>
    </row>
    <row r="1210" spans="2:2" x14ac:dyDescent="0.3">
      <c r="B1210" s="13"/>
    </row>
    <row r="1211" spans="2:2" x14ac:dyDescent="0.3">
      <c r="B1211" s="13"/>
    </row>
    <row r="1212" spans="2:2" x14ac:dyDescent="0.3">
      <c r="B1212" s="13"/>
    </row>
    <row r="1213" spans="2:2" x14ac:dyDescent="0.3">
      <c r="B1213" s="13"/>
    </row>
    <row r="1214" spans="2:2" x14ac:dyDescent="0.3">
      <c r="B1214" s="13"/>
    </row>
    <row r="1215" spans="2:2" x14ac:dyDescent="0.3">
      <c r="B1215" s="13"/>
    </row>
    <row r="1216" spans="2:2" x14ac:dyDescent="0.3">
      <c r="B1216" s="13"/>
    </row>
    <row r="1217" spans="2:2" x14ac:dyDescent="0.3">
      <c r="B1217" s="13"/>
    </row>
    <row r="1218" spans="2:2" x14ac:dyDescent="0.3">
      <c r="B1218" s="13"/>
    </row>
    <row r="1219" spans="2:2" x14ac:dyDescent="0.3">
      <c r="B1219" s="13"/>
    </row>
    <row r="1220" spans="2:2" x14ac:dyDescent="0.3">
      <c r="B1220" s="13"/>
    </row>
    <row r="1221" spans="2:2" x14ac:dyDescent="0.3">
      <c r="B1221" s="13"/>
    </row>
    <row r="1222" spans="2:2" x14ac:dyDescent="0.3">
      <c r="B1222" s="13"/>
    </row>
    <row r="1223" spans="2:2" x14ac:dyDescent="0.3">
      <c r="B1223" s="13"/>
    </row>
    <row r="1224" spans="2:2" x14ac:dyDescent="0.3">
      <c r="B1224" s="13"/>
    </row>
    <row r="1225" spans="2:2" x14ac:dyDescent="0.3">
      <c r="B1225" s="13"/>
    </row>
    <row r="1226" spans="2:2" x14ac:dyDescent="0.3">
      <c r="B1226" s="13"/>
    </row>
    <row r="1227" spans="2:2" x14ac:dyDescent="0.3">
      <c r="B1227" s="13"/>
    </row>
    <row r="1228" spans="2:2" x14ac:dyDescent="0.3">
      <c r="B1228" s="13"/>
    </row>
    <row r="1229" spans="2:2" x14ac:dyDescent="0.3">
      <c r="B1229" s="13"/>
    </row>
    <row r="1230" spans="2:2" x14ac:dyDescent="0.3">
      <c r="B1230" s="13"/>
    </row>
    <row r="1231" spans="2:2" x14ac:dyDescent="0.3">
      <c r="B1231" s="13"/>
    </row>
    <row r="1232" spans="2:2" x14ac:dyDescent="0.3">
      <c r="B1232" s="13"/>
    </row>
    <row r="1233" spans="2:2" x14ac:dyDescent="0.3">
      <c r="B1233" s="13"/>
    </row>
    <row r="1234" spans="2:2" x14ac:dyDescent="0.3">
      <c r="B1234" s="13"/>
    </row>
    <row r="1235" spans="2:2" x14ac:dyDescent="0.3">
      <c r="B1235" s="13"/>
    </row>
    <row r="1236" spans="2:2" x14ac:dyDescent="0.3">
      <c r="B1236" s="13"/>
    </row>
    <row r="1237" spans="2:2" x14ac:dyDescent="0.3">
      <c r="B1237" s="13"/>
    </row>
    <row r="1238" spans="2:2" x14ac:dyDescent="0.3">
      <c r="B1238" s="13"/>
    </row>
    <row r="1239" spans="2:2" x14ac:dyDescent="0.3">
      <c r="B1239" s="13"/>
    </row>
    <row r="1240" spans="2:2" x14ac:dyDescent="0.3">
      <c r="B1240" s="13"/>
    </row>
    <row r="1241" spans="2:2" x14ac:dyDescent="0.3">
      <c r="B1241" s="13"/>
    </row>
    <row r="1242" spans="2:2" x14ac:dyDescent="0.3">
      <c r="B1242" s="13"/>
    </row>
    <row r="1243" spans="2:2" x14ac:dyDescent="0.3">
      <c r="B1243" s="13"/>
    </row>
    <row r="1244" spans="2:2" x14ac:dyDescent="0.3">
      <c r="B1244" s="13"/>
    </row>
    <row r="1245" spans="2:2" x14ac:dyDescent="0.3">
      <c r="B1245" s="13"/>
    </row>
    <row r="1246" spans="2:2" x14ac:dyDescent="0.3">
      <c r="B1246" s="13"/>
    </row>
    <row r="1247" spans="2:2" x14ac:dyDescent="0.3">
      <c r="B1247" s="13"/>
    </row>
    <row r="1248" spans="2:2" x14ac:dyDescent="0.3">
      <c r="B1248" s="13"/>
    </row>
    <row r="1249" spans="2:2" x14ac:dyDescent="0.3">
      <c r="B1249" s="13"/>
    </row>
    <row r="1250" spans="2:2" x14ac:dyDescent="0.3">
      <c r="B1250" s="13"/>
    </row>
    <row r="1251" spans="2:2" x14ac:dyDescent="0.3">
      <c r="B1251" s="13"/>
    </row>
    <row r="1252" spans="2:2" x14ac:dyDescent="0.3">
      <c r="B1252" s="13"/>
    </row>
    <row r="1253" spans="2:2" x14ac:dyDescent="0.3">
      <c r="B1253" s="13"/>
    </row>
    <row r="1254" spans="2:2" x14ac:dyDescent="0.3">
      <c r="B1254" s="13"/>
    </row>
    <row r="1255" spans="2:2" x14ac:dyDescent="0.3">
      <c r="B1255" s="13"/>
    </row>
    <row r="1256" spans="2:2" x14ac:dyDescent="0.3">
      <c r="B1256" s="13"/>
    </row>
    <row r="1257" spans="2:2" x14ac:dyDescent="0.3">
      <c r="B1257" s="13"/>
    </row>
    <row r="1258" spans="2:2" x14ac:dyDescent="0.3">
      <c r="B1258" s="13"/>
    </row>
    <row r="1259" spans="2:2" x14ac:dyDescent="0.3">
      <c r="B1259" s="13"/>
    </row>
    <row r="1260" spans="2:2" x14ac:dyDescent="0.3">
      <c r="B1260" s="13"/>
    </row>
    <row r="1261" spans="2:2" x14ac:dyDescent="0.3">
      <c r="B1261" s="13"/>
    </row>
    <row r="1262" spans="2:2" x14ac:dyDescent="0.3">
      <c r="B1262" s="13"/>
    </row>
    <row r="1263" spans="2:2" x14ac:dyDescent="0.3">
      <c r="B1263" s="13"/>
    </row>
    <row r="1264" spans="2:2" x14ac:dyDescent="0.3">
      <c r="B1264" s="13"/>
    </row>
    <row r="1265" spans="2:2" x14ac:dyDescent="0.3">
      <c r="B1265" s="13"/>
    </row>
    <row r="1266" spans="2:2" x14ac:dyDescent="0.3">
      <c r="B1266" s="13"/>
    </row>
    <row r="1267" spans="2:2" x14ac:dyDescent="0.3">
      <c r="B1267" s="13"/>
    </row>
    <row r="1268" spans="2:2" x14ac:dyDescent="0.3">
      <c r="B1268" s="13"/>
    </row>
    <row r="1269" spans="2:2" x14ac:dyDescent="0.3">
      <c r="B1269" s="13"/>
    </row>
    <row r="1270" spans="2:2" x14ac:dyDescent="0.3">
      <c r="B1270" s="13"/>
    </row>
    <row r="1271" spans="2:2" x14ac:dyDescent="0.3">
      <c r="B1271" s="13"/>
    </row>
    <row r="1272" spans="2:2" x14ac:dyDescent="0.3">
      <c r="B1272" s="13"/>
    </row>
    <row r="1273" spans="2:2" x14ac:dyDescent="0.3">
      <c r="B1273" s="13"/>
    </row>
    <row r="1274" spans="2:2" x14ac:dyDescent="0.3">
      <c r="B1274" s="13"/>
    </row>
    <row r="1275" spans="2:2" x14ac:dyDescent="0.3">
      <c r="B1275" s="13"/>
    </row>
    <row r="1276" spans="2:2" x14ac:dyDescent="0.3">
      <c r="B1276" s="13"/>
    </row>
    <row r="1277" spans="2:2" x14ac:dyDescent="0.3">
      <c r="B1277" s="13"/>
    </row>
    <row r="1278" spans="2:2" x14ac:dyDescent="0.3">
      <c r="B1278" s="13"/>
    </row>
    <row r="1279" spans="2:2" x14ac:dyDescent="0.3">
      <c r="B1279" s="13"/>
    </row>
    <row r="1280" spans="2:2" x14ac:dyDescent="0.3">
      <c r="B1280" s="13"/>
    </row>
    <row r="1281" spans="2:2" x14ac:dyDescent="0.3">
      <c r="B1281" s="13"/>
    </row>
    <row r="1282" spans="2:2" x14ac:dyDescent="0.3">
      <c r="B1282" s="13"/>
    </row>
    <row r="1283" spans="2:2" x14ac:dyDescent="0.3">
      <c r="B1283" s="13"/>
    </row>
    <row r="1284" spans="2:2" x14ac:dyDescent="0.3">
      <c r="B1284" s="13"/>
    </row>
    <row r="1285" spans="2:2" x14ac:dyDescent="0.3">
      <c r="B1285" s="13"/>
    </row>
    <row r="1286" spans="2:2" x14ac:dyDescent="0.3">
      <c r="B1286" s="13"/>
    </row>
    <row r="1287" spans="2:2" x14ac:dyDescent="0.3">
      <c r="B1287" s="13"/>
    </row>
    <row r="1288" spans="2:2" x14ac:dyDescent="0.3">
      <c r="B1288" s="13"/>
    </row>
    <row r="1289" spans="2:2" x14ac:dyDescent="0.3">
      <c r="B1289" s="13"/>
    </row>
    <row r="1290" spans="2:2" x14ac:dyDescent="0.3">
      <c r="B1290" s="13"/>
    </row>
    <row r="1291" spans="2:2" x14ac:dyDescent="0.3">
      <c r="B1291" s="13"/>
    </row>
    <row r="1292" spans="2:2" x14ac:dyDescent="0.3">
      <c r="B1292" s="13"/>
    </row>
    <row r="1293" spans="2:2" x14ac:dyDescent="0.3">
      <c r="B1293" s="13"/>
    </row>
    <row r="1294" spans="2:2" x14ac:dyDescent="0.3">
      <c r="B1294" s="13"/>
    </row>
    <row r="1295" spans="2:2" x14ac:dyDescent="0.3">
      <c r="B1295" s="13"/>
    </row>
    <row r="1296" spans="2:2" x14ac:dyDescent="0.3">
      <c r="B1296" s="13"/>
    </row>
    <row r="1297" spans="2:2" x14ac:dyDescent="0.3">
      <c r="B1297" s="13"/>
    </row>
    <row r="1298" spans="2:2" x14ac:dyDescent="0.3">
      <c r="B1298" s="13"/>
    </row>
    <row r="1299" spans="2:2" x14ac:dyDescent="0.3">
      <c r="B1299" s="13"/>
    </row>
    <row r="1300" spans="2:2" x14ac:dyDescent="0.3">
      <c r="B1300" s="13"/>
    </row>
    <row r="1301" spans="2:2" x14ac:dyDescent="0.3">
      <c r="B1301" s="13"/>
    </row>
    <row r="1302" spans="2:2" x14ac:dyDescent="0.3">
      <c r="B1302" s="13"/>
    </row>
    <row r="1303" spans="2:2" x14ac:dyDescent="0.3">
      <c r="B1303" s="13"/>
    </row>
    <row r="1304" spans="2:2" x14ac:dyDescent="0.3">
      <c r="B1304" s="13"/>
    </row>
    <row r="1305" spans="2:2" x14ac:dyDescent="0.3">
      <c r="B1305" s="13"/>
    </row>
    <row r="1306" spans="2:2" x14ac:dyDescent="0.3">
      <c r="B1306" s="13"/>
    </row>
    <row r="1307" spans="2:2" x14ac:dyDescent="0.3">
      <c r="B1307" s="13"/>
    </row>
    <row r="1308" spans="2:2" x14ac:dyDescent="0.3">
      <c r="B1308" s="13"/>
    </row>
    <row r="1309" spans="2:2" x14ac:dyDescent="0.3">
      <c r="B1309" s="13"/>
    </row>
    <row r="1310" spans="2:2" x14ac:dyDescent="0.3">
      <c r="B1310" s="13"/>
    </row>
    <row r="1311" spans="2:2" x14ac:dyDescent="0.3">
      <c r="B1311" s="13"/>
    </row>
    <row r="1312" spans="2:2" x14ac:dyDescent="0.3">
      <c r="B1312" s="13"/>
    </row>
    <row r="1313" spans="2:2" x14ac:dyDescent="0.3">
      <c r="B1313" s="13"/>
    </row>
    <row r="1314" spans="2:2" x14ac:dyDescent="0.3">
      <c r="B1314" s="13"/>
    </row>
    <row r="1315" spans="2:2" x14ac:dyDescent="0.3">
      <c r="B1315" s="13"/>
    </row>
    <row r="1316" spans="2:2" x14ac:dyDescent="0.3">
      <c r="B1316" s="13"/>
    </row>
    <row r="1317" spans="2:2" x14ac:dyDescent="0.3">
      <c r="B1317" s="13"/>
    </row>
    <row r="1318" spans="2:2" x14ac:dyDescent="0.3">
      <c r="B1318" s="13"/>
    </row>
    <row r="1319" spans="2:2" x14ac:dyDescent="0.3">
      <c r="B1319" s="13"/>
    </row>
    <row r="1320" spans="2:2" x14ac:dyDescent="0.3">
      <c r="B1320" s="13"/>
    </row>
    <row r="1321" spans="2:2" x14ac:dyDescent="0.3">
      <c r="B1321" s="13"/>
    </row>
    <row r="1322" spans="2:2" x14ac:dyDescent="0.3">
      <c r="B1322" s="13"/>
    </row>
    <row r="1323" spans="2:2" x14ac:dyDescent="0.3">
      <c r="B1323" s="13"/>
    </row>
    <row r="1324" spans="2:2" x14ac:dyDescent="0.3">
      <c r="B1324" s="13"/>
    </row>
    <row r="1325" spans="2:2" x14ac:dyDescent="0.3">
      <c r="B1325" s="13"/>
    </row>
    <row r="1326" spans="2:2" x14ac:dyDescent="0.3">
      <c r="B1326" s="13"/>
    </row>
    <row r="1327" spans="2:2" x14ac:dyDescent="0.3">
      <c r="B1327" s="13"/>
    </row>
    <row r="1328" spans="2:2" x14ac:dyDescent="0.3">
      <c r="B1328" s="13"/>
    </row>
    <row r="1329" spans="2:2" x14ac:dyDescent="0.3">
      <c r="B1329" s="13"/>
    </row>
    <row r="1330" spans="2:2" x14ac:dyDescent="0.3">
      <c r="B1330" s="13"/>
    </row>
    <row r="1331" spans="2:2" x14ac:dyDescent="0.3">
      <c r="B1331" s="13"/>
    </row>
    <row r="1332" spans="2:2" x14ac:dyDescent="0.3">
      <c r="B1332" s="13"/>
    </row>
    <row r="1333" spans="2:2" x14ac:dyDescent="0.3">
      <c r="B1333" s="13"/>
    </row>
    <row r="1334" spans="2:2" x14ac:dyDescent="0.3">
      <c r="B1334" s="13"/>
    </row>
    <row r="1335" spans="2:2" x14ac:dyDescent="0.3">
      <c r="B1335" s="13"/>
    </row>
    <row r="1336" spans="2:2" x14ac:dyDescent="0.3">
      <c r="B1336" s="13"/>
    </row>
    <row r="1337" spans="2:2" x14ac:dyDescent="0.3">
      <c r="B1337" s="13"/>
    </row>
    <row r="1338" spans="2:2" x14ac:dyDescent="0.3">
      <c r="B1338" s="13"/>
    </row>
    <row r="1339" spans="2:2" x14ac:dyDescent="0.3">
      <c r="B1339" s="13"/>
    </row>
    <row r="1340" spans="2:2" x14ac:dyDescent="0.3">
      <c r="B1340" s="13"/>
    </row>
    <row r="1341" spans="2:2" x14ac:dyDescent="0.3">
      <c r="B1341" s="13"/>
    </row>
    <row r="1342" spans="2:2" x14ac:dyDescent="0.3">
      <c r="B1342" s="13"/>
    </row>
    <row r="1343" spans="2:2" x14ac:dyDescent="0.3">
      <c r="B1343" s="13"/>
    </row>
    <row r="1344" spans="2:2" x14ac:dyDescent="0.3">
      <c r="B1344" s="13"/>
    </row>
    <row r="1345" spans="2:2" x14ac:dyDescent="0.3">
      <c r="B1345" s="13"/>
    </row>
    <row r="1346" spans="2:2" x14ac:dyDescent="0.3">
      <c r="B1346" s="13"/>
    </row>
    <row r="1347" spans="2:2" x14ac:dyDescent="0.3">
      <c r="B1347" s="13"/>
    </row>
    <row r="1348" spans="2:2" x14ac:dyDescent="0.3">
      <c r="B1348" s="13"/>
    </row>
    <row r="1349" spans="2:2" x14ac:dyDescent="0.3">
      <c r="B1349" s="13"/>
    </row>
    <row r="1350" spans="2:2" x14ac:dyDescent="0.3">
      <c r="B1350" s="13"/>
    </row>
    <row r="1351" spans="2:2" x14ac:dyDescent="0.3">
      <c r="B1351" s="13"/>
    </row>
    <row r="1352" spans="2:2" x14ac:dyDescent="0.3">
      <c r="B1352" s="13"/>
    </row>
    <row r="1353" spans="2:2" x14ac:dyDescent="0.3">
      <c r="B1353" s="13"/>
    </row>
    <row r="1354" spans="2:2" x14ac:dyDescent="0.3">
      <c r="B1354" s="13"/>
    </row>
    <row r="1355" spans="2:2" x14ac:dyDescent="0.3">
      <c r="B1355" s="13"/>
    </row>
    <row r="1356" spans="2:2" x14ac:dyDescent="0.3">
      <c r="B1356" s="13"/>
    </row>
    <row r="1357" spans="2:2" x14ac:dyDescent="0.3">
      <c r="B1357" s="13"/>
    </row>
    <row r="1358" spans="2:2" x14ac:dyDescent="0.3">
      <c r="B1358" s="13"/>
    </row>
    <row r="1359" spans="2:2" x14ac:dyDescent="0.3">
      <c r="B1359" s="13"/>
    </row>
    <row r="1360" spans="2:2" x14ac:dyDescent="0.3">
      <c r="B1360" s="13"/>
    </row>
    <row r="1361" spans="2:2" x14ac:dyDescent="0.3">
      <c r="B1361" s="13"/>
    </row>
    <row r="1362" spans="2:2" x14ac:dyDescent="0.3">
      <c r="B1362" s="13"/>
    </row>
    <row r="1363" spans="2:2" x14ac:dyDescent="0.3">
      <c r="B1363" s="13"/>
    </row>
    <row r="1364" spans="2:2" x14ac:dyDescent="0.3">
      <c r="B1364" s="13"/>
    </row>
    <row r="1365" spans="2:2" x14ac:dyDescent="0.3">
      <c r="B1365" s="13"/>
    </row>
    <row r="1366" spans="2:2" x14ac:dyDescent="0.3">
      <c r="B1366" s="13"/>
    </row>
    <row r="1367" spans="2:2" x14ac:dyDescent="0.3">
      <c r="B1367" s="13"/>
    </row>
    <row r="1368" spans="2:2" x14ac:dyDescent="0.3">
      <c r="B1368" s="13"/>
    </row>
    <row r="1369" spans="2:2" x14ac:dyDescent="0.3">
      <c r="B1369" s="13"/>
    </row>
    <row r="1370" spans="2:2" x14ac:dyDescent="0.3">
      <c r="B1370" s="13"/>
    </row>
    <row r="1371" spans="2:2" x14ac:dyDescent="0.3">
      <c r="B1371" s="13"/>
    </row>
    <row r="1372" spans="2:2" x14ac:dyDescent="0.3">
      <c r="B1372" s="13"/>
    </row>
    <row r="1373" spans="2:2" x14ac:dyDescent="0.3">
      <c r="B1373" s="13"/>
    </row>
    <row r="1374" spans="2:2" x14ac:dyDescent="0.3">
      <c r="B1374" s="13"/>
    </row>
    <row r="1375" spans="2:2" x14ac:dyDescent="0.3">
      <c r="B1375" s="13"/>
    </row>
    <row r="1376" spans="2:2" x14ac:dyDescent="0.3">
      <c r="B1376" s="13"/>
    </row>
    <row r="1377" spans="2:2" x14ac:dyDescent="0.3">
      <c r="B1377" s="13"/>
    </row>
    <row r="1378" spans="2:2" x14ac:dyDescent="0.3">
      <c r="B1378" s="13"/>
    </row>
    <row r="1379" spans="2:2" x14ac:dyDescent="0.3">
      <c r="B1379" s="13"/>
    </row>
    <row r="1380" spans="2:2" x14ac:dyDescent="0.3">
      <c r="B1380" s="13"/>
    </row>
    <row r="1381" spans="2:2" x14ac:dyDescent="0.3">
      <c r="B1381" s="13"/>
    </row>
    <row r="1382" spans="2:2" x14ac:dyDescent="0.3">
      <c r="B1382" s="13"/>
    </row>
    <row r="1383" spans="2:2" x14ac:dyDescent="0.3">
      <c r="B1383" s="13"/>
    </row>
    <row r="1384" spans="2:2" x14ac:dyDescent="0.3">
      <c r="B1384" s="13"/>
    </row>
    <row r="1385" spans="2:2" x14ac:dyDescent="0.3">
      <c r="B1385" s="13"/>
    </row>
    <row r="1386" spans="2:2" x14ac:dyDescent="0.3">
      <c r="B1386" s="13"/>
    </row>
    <row r="1387" spans="2:2" x14ac:dyDescent="0.3">
      <c r="B1387" s="13"/>
    </row>
    <row r="1388" spans="2:2" x14ac:dyDescent="0.3">
      <c r="B1388" s="13"/>
    </row>
    <row r="1389" spans="2:2" x14ac:dyDescent="0.3">
      <c r="B1389" s="13"/>
    </row>
    <row r="1390" spans="2:2" x14ac:dyDescent="0.3">
      <c r="B1390" s="13"/>
    </row>
    <row r="1391" spans="2:2" x14ac:dyDescent="0.3">
      <c r="B1391" s="13"/>
    </row>
    <row r="1392" spans="2:2" x14ac:dyDescent="0.3">
      <c r="B1392" s="13"/>
    </row>
    <row r="1393" spans="2:2" x14ac:dyDescent="0.3">
      <c r="B1393" s="13"/>
    </row>
    <row r="1394" spans="2:2" x14ac:dyDescent="0.3">
      <c r="B1394" s="13"/>
    </row>
    <row r="1395" spans="2:2" x14ac:dyDescent="0.3">
      <c r="B1395" s="13"/>
    </row>
    <row r="1396" spans="2:2" x14ac:dyDescent="0.3">
      <c r="B1396" s="13"/>
    </row>
    <row r="1397" spans="2:2" x14ac:dyDescent="0.3">
      <c r="B1397" s="13"/>
    </row>
    <row r="1398" spans="2:2" x14ac:dyDescent="0.3">
      <c r="B1398" s="13"/>
    </row>
    <row r="1399" spans="2:2" x14ac:dyDescent="0.3">
      <c r="B1399" s="13"/>
    </row>
    <row r="1400" spans="2:2" x14ac:dyDescent="0.3">
      <c r="B1400" s="13"/>
    </row>
    <row r="1401" spans="2:2" x14ac:dyDescent="0.3">
      <c r="B1401" s="13"/>
    </row>
    <row r="1402" spans="2:2" x14ac:dyDescent="0.3">
      <c r="B1402" s="13"/>
    </row>
    <row r="1403" spans="2:2" x14ac:dyDescent="0.3">
      <c r="B1403" s="13"/>
    </row>
    <row r="1404" spans="2:2" x14ac:dyDescent="0.3">
      <c r="B1404" s="13"/>
    </row>
    <row r="1405" spans="2:2" x14ac:dyDescent="0.3">
      <c r="B1405" s="13"/>
    </row>
    <row r="1406" spans="2:2" x14ac:dyDescent="0.3">
      <c r="B1406" s="13"/>
    </row>
    <row r="1407" spans="2:2" x14ac:dyDescent="0.3">
      <c r="B1407" s="13"/>
    </row>
    <row r="1408" spans="2:2" x14ac:dyDescent="0.3">
      <c r="B1408" s="13"/>
    </row>
    <row r="1409" spans="2:2" x14ac:dyDescent="0.3">
      <c r="B1409" s="13"/>
    </row>
    <row r="1410" spans="2:2" x14ac:dyDescent="0.3">
      <c r="B1410" s="13"/>
    </row>
    <row r="1411" spans="2:2" x14ac:dyDescent="0.3">
      <c r="B1411" s="13"/>
    </row>
    <row r="1412" spans="2:2" x14ac:dyDescent="0.3">
      <c r="B1412" s="13"/>
    </row>
    <row r="1413" spans="2:2" x14ac:dyDescent="0.3">
      <c r="B1413" s="13"/>
    </row>
    <row r="1414" spans="2:2" x14ac:dyDescent="0.3">
      <c r="B1414" s="13"/>
    </row>
    <row r="1415" spans="2:2" x14ac:dyDescent="0.3">
      <c r="B1415" s="13"/>
    </row>
    <row r="1416" spans="2:2" x14ac:dyDescent="0.3">
      <c r="B1416" s="13"/>
    </row>
    <row r="1417" spans="2:2" x14ac:dyDescent="0.3">
      <c r="B1417" s="13"/>
    </row>
    <row r="1418" spans="2:2" x14ac:dyDescent="0.3">
      <c r="B1418" s="13"/>
    </row>
    <row r="1419" spans="2:2" x14ac:dyDescent="0.3">
      <c r="B1419" s="13"/>
    </row>
    <row r="1420" spans="2:2" x14ac:dyDescent="0.3">
      <c r="B1420" s="13"/>
    </row>
    <row r="1421" spans="2:2" x14ac:dyDescent="0.3">
      <c r="B1421" s="13"/>
    </row>
    <row r="1422" spans="2:2" x14ac:dyDescent="0.3">
      <c r="B1422" s="13"/>
    </row>
    <row r="1423" spans="2:2" x14ac:dyDescent="0.3">
      <c r="B1423" s="13"/>
    </row>
    <row r="1424" spans="2:2" x14ac:dyDescent="0.3">
      <c r="B1424" s="13"/>
    </row>
    <row r="1425" spans="2:2" x14ac:dyDescent="0.3">
      <c r="B1425" s="13"/>
    </row>
    <row r="1426" spans="2:2" x14ac:dyDescent="0.3">
      <c r="B1426" s="13"/>
    </row>
    <row r="1427" spans="2:2" x14ac:dyDescent="0.3">
      <c r="B1427" s="13"/>
    </row>
    <row r="1428" spans="2:2" x14ac:dyDescent="0.3">
      <c r="B1428" s="13"/>
    </row>
    <row r="1429" spans="2:2" x14ac:dyDescent="0.3">
      <c r="B1429" s="13"/>
    </row>
    <row r="1430" spans="2:2" x14ac:dyDescent="0.3">
      <c r="B1430" s="13"/>
    </row>
    <row r="1431" spans="2:2" x14ac:dyDescent="0.3">
      <c r="B1431" s="13"/>
    </row>
    <row r="1432" spans="2:2" x14ac:dyDescent="0.3">
      <c r="B1432" s="13"/>
    </row>
    <row r="1433" spans="2:2" x14ac:dyDescent="0.3">
      <c r="B1433" s="13"/>
    </row>
    <row r="1434" spans="2:2" x14ac:dyDescent="0.3">
      <c r="B1434" s="13"/>
    </row>
    <row r="1435" spans="2:2" x14ac:dyDescent="0.3">
      <c r="B1435" s="13"/>
    </row>
    <row r="1436" spans="2:2" x14ac:dyDescent="0.3">
      <c r="B1436" s="13"/>
    </row>
    <row r="1437" spans="2:2" x14ac:dyDescent="0.3">
      <c r="B1437" s="13"/>
    </row>
    <row r="1438" spans="2:2" x14ac:dyDescent="0.3">
      <c r="B1438" s="13"/>
    </row>
    <row r="1439" spans="2:2" x14ac:dyDescent="0.3">
      <c r="B1439" s="13"/>
    </row>
    <row r="1440" spans="2:2" x14ac:dyDescent="0.3">
      <c r="B1440" s="13"/>
    </row>
    <row r="1441" spans="2:2" x14ac:dyDescent="0.3">
      <c r="B1441" s="13"/>
    </row>
    <row r="1442" spans="2:2" x14ac:dyDescent="0.3">
      <c r="B1442" s="13"/>
    </row>
    <row r="1443" spans="2:2" x14ac:dyDescent="0.3">
      <c r="B1443" s="13"/>
    </row>
    <row r="1444" spans="2:2" x14ac:dyDescent="0.3">
      <c r="B1444" s="13"/>
    </row>
    <row r="1445" spans="2:2" x14ac:dyDescent="0.3">
      <c r="B1445" s="13"/>
    </row>
    <row r="1446" spans="2:2" x14ac:dyDescent="0.3">
      <c r="B1446" s="13"/>
    </row>
    <row r="1447" spans="2:2" x14ac:dyDescent="0.3">
      <c r="B1447" s="13"/>
    </row>
    <row r="1448" spans="2:2" x14ac:dyDescent="0.3">
      <c r="B1448" s="13"/>
    </row>
    <row r="1449" spans="2:2" x14ac:dyDescent="0.3">
      <c r="B1449" s="13"/>
    </row>
    <row r="1450" spans="2:2" x14ac:dyDescent="0.3">
      <c r="B1450" s="13"/>
    </row>
    <row r="1451" spans="2:2" x14ac:dyDescent="0.3">
      <c r="B1451" s="13"/>
    </row>
    <row r="1452" spans="2:2" x14ac:dyDescent="0.3">
      <c r="B1452" s="13"/>
    </row>
    <row r="1453" spans="2:2" x14ac:dyDescent="0.3">
      <c r="B1453" s="13"/>
    </row>
    <row r="1454" spans="2:2" x14ac:dyDescent="0.3">
      <c r="B1454" s="13"/>
    </row>
    <row r="1455" spans="2:2" x14ac:dyDescent="0.3">
      <c r="B1455" s="13"/>
    </row>
    <row r="1456" spans="2:2" x14ac:dyDescent="0.3">
      <c r="B1456" s="13"/>
    </row>
    <row r="1457" spans="2:2" x14ac:dyDescent="0.3">
      <c r="B1457" s="13"/>
    </row>
    <row r="1458" spans="2:2" x14ac:dyDescent="0.3">
      <c r="B1458" s="13"/>
    </row>
    <row r="1459" spans="2:2" x14ac:dyDescent="0.3">
      <c r="B1459" s="13"/>
    </row>
    <row r="1460" spans="2:2" x14ac:dyDescent="0.3">
      <c r="B1460" s="13"/>
    </row>
    <row r="1461" spans="2:2" x14ac:dyDescent="0.3">
      <c r="B1461" s="13"/>
    </row>
    <row r="1462" spans="2:2" x14ac:dyDescent="0.3">
      <c r="B1462" s="13"/>
    </row>
    <row r="1463" spans="2:2" x14ac:dyDescent="0.3">
      <c r="B1463" s="13"/>
    </row>
    <row r="1464" spans="2:2" x14ac:dyDescent="0.3">
      <c r="B1464" s="13"/>
    </row>
    <row r="1465" spans="2:2" x14ac:dyDescent="0.3">
      <c r="B1465" s="13"/>
    </row>
    <row r="1466" spans="2:2" x14ac:dyDescent="0.3">
      <c r="B1466" s="13"/>
    </row>
    <row r="1467" spans="2:2" x14ac:dyDescent="0.3">
      <c r="B1467" s="13"/>
    </row>
    <row r="1468" spans="2:2" x14ac:dyDescent="0.3">
      <c r="B1468" s="13"/>
    </row>
    <row r="1469" spans="2:2" x14ac:dyDescent="0.3">
      <c r="B1469" s="13"/>
    </row>
    <row r="1470" spans="2:2" x14ac:dyDescent="0.3">
      <c r="B1470" s="13"/>
    </row>
    <row r="1471" spans="2:2" x14ac:dyDescent="0.3">
      <c r="B1471" s="13"/>
    </row>
    <row r="1472" spans="2:2" x14ac:dyDescent="0.3">
      <c r="B1472" s="13"/>
    </row>
    <row r="1473" spans="2:2" x14ac:dyDescent="0.3">
      <c r="B1473" s="13"/>
    </row>
    <row r="1474" spans="2:2" x14ac:dyDescent="0.3">
      <c r="B1474" s="13"/>
    </row>
    <row r="1475" spans="2:2" x14ac:dyDescent="0.3">
      <c r="B1475" s="13"/>
    </row>
    <row r="1476" spans="2:2" x14ac:dyDescent="0.3">
      <c r="B1476" s="13"/>
    </row>
    <row r="1477" spans="2:2" x14ac:dyDescent="0.3">
      <c r="B1477" s="13"/>
    </row>
    <row r="1478" spans="2:2" x14ac:dyDescent="0.3">
      <c r="B1478" s="13"/>
    </row>
    <row r="1479" spans="2:2" x14ac:dyDescent="0.3">
      <c r="B1479" s="13"/>
    </row>
    <row r="1480" spans="2:2" x14ac:dyDescent="0.3">
      <c r="B1480" s="13"/>
    </row>
    <row r="1481" spans="2:2" x14ac:dyDescent="0.3">
      <c r="B1481" s="13"/>
    </row>
    <row r="1482" spans="2:2" x14ac:dyDescent="0.3">
      <c r="B1482" s="13"/>
    </row>
    <row r="1483" spans="2:2" x14ac:dyDescent="0.3">
      <c r="B1483" s="13"/>
    </row>
    <row r="1484" spans="2:2" x14ac:dyDescent="0.3">
      <c r="B1484" s="13"/>
    </row>
    <row r="1485" spans="2:2" x14ac:dyDescent="0.3">
      <c r="B1485" s="13"/>
    </row>
    <row r="1486" spans="2:2" x14ac:dyDescent="0.3">
      <c r="B1486" s="13"/>
    </row>
    <row r="1487" spans="2:2" x14ac:dyDescent="0.3">
      <c r="B1487" s="13"/>
    </row>
    <row r="1488" spans="2:2" x14ac:dyDescent="0.3">
      <c r="B1488" s="13"/>
    </row>
    <row r="1489" spans="2:2" x14ac:dyDescent="0.3">
      <c r="B1489" s="13"/>
    </row>
    <row r="1490" spans="2:2" x14ac:dyDescent="0.3">
      <c r="B1490" s="13"/>
    </row>
    <row r="1491" spans="2:2" x14ac:dyDescent="0.3">
      <c r="B1491" s="13"/>
    </row>
    <row r="1492" spans="2:2" x14ac:dyDescent="0.3">
      <c r="B1492" s="13"/>
    </row>
    <row r="1493" spans="2:2" x14ac:dyDescent="0.3">
      <c r="B1493" s="13"/>
    </row>
    <row r="1494" spans="2:2" x14ac:dyDescent="0.3">
      <c r="B1494" s="13"/>
    </row>
    <row r="1495" spans="2:2" x14ac:dyDescent="0.3">
      <c r="B1495" s="13"/>
    </row>
    <row r="1496" spans="2:2" x14ac:dyDescent="0.3">
      <c r="B1496" s="13"/>
    </row>
    <row r="1497" spans="2:2" x14ac:dyDescent="0.3">
      <c r="B1497" s="13"/>
    </row>
    <row r="1498" spans="2:2" x14ac:dyDescent="0.3">
      <c r="B1498" s="13"/>
    </row>
    <row r="1499" spans="2:2" x14ac:dyDescent="0.3">
      <c r="B1499" s="13"/>
    </row>
    <row r="1500" spans="2:2" x14ac:dyDescent="0.3">
      <c r="B1500" s="13"/>
    </row>
    <row r="1501" spans="2:2" x14ac:dyDescent="0.3">
      <c r="B1501" s="13"/>
    </row>
    <row r="1502" spans="2:2" x14ac:dyDescent="0.3">
      <c r="B1502" s="13"/>
    </row>
    <row r="1503" spans="2:2" x14ac:dyDescent="0.3">
      <c r="B1503" s="13"/>
    </row>
    <row r="1504" spans="2:2" x14ac:dyDescent="0.3">
      <c r="B1504" s="13"/>
    </row>
    <row r="1505" spans="2:2" x14ac:dyDescent="0.3">
      <c r="B1505" s="13"/>
    </row>
    <row r="1506" spans="2:2" x14ac:dyDescent="0.3">
      <c r="B1506" s="13"/>
    </row>
    <row r="1507" spans="2:2" x14ac:dyDescent="0.3">
      <c r="B1507" s="13"/>
    </row>
    <row r="1508" spans="2:2" x14ac:dyDescent="0.3">
      <c r="B1508" s="13"/>
    </row>
    <row r="1509" spans="2:2" x14ac:dyDescent="0.3">
      <c r="B1509" s="13"/>
    </row>
    <row r="1510" spans="2:2" x14ac:dyDescent="0.3">
      <c r="B1510" s="13"/>
    </row>
    <row r="1511" spans="2:2" x14ac:dyDescent="0.3">
      <c r="B1511" s="13"/>
    </row>
    <row r="1512" spans="2:2" x14ac:dyDescent="0.3">
      <c r="B1512" s="13"/>
    </row>
    <row r="1513" spans="2:2" x14ac:dyDescent="0.3">
      <c r="B1513" s="13"/>
    </row>
    <row r="1514" spans="2:2" x14ac:dyDescent="0.3">
      <c r="B1514" s="13"/>
    </row>
    <row r="1515" spans="2:2" x14ac:dyDescent="0.3">
      <c r="B1515" s="13"/>
    </row>
    <row r="1516" spans="2:2" x14ac:dyDescent="0.3">
      <c r="B1516" s="13"/>
    </row>
    <row r="1517" spans="2:2" x14ac:dyDescent="0.3">
      <c r="B1517" s="13"/>
    </row>
    <row r="1518" spans="2:2" x14ac:dyDescent="0.3">
      <c r="B1518" s="13"/>
    </row>
    <row r="1519" spans="2:2" x14ac:dyDescent="0.3">
      <c r="B1519" s="13"/>
    </row>
    <row r="1520" spans="2:2" x14ac:dyDescent="0.3">
      <c r="B1520" s="13"/>
    </row>
    <row r="1521" spans="2:2" x14ac:dyDescent="0.3">
      <c r="B1521" s="13"/>
    </row>
    <row r="1522" spans="2:2" x14ac:dyDescent="0.3">
      <c r="B1522" s="13"/>
    </row>
    <row r="1523" spans="2:2" x14ac:dyDescent="0.3">
      <c r="B1523" s="13"/>
    </row>
    <row r="1524" spans="2:2" x14ac:dyDescent="0.3">
      <c r="B1524" s="13"/>
    </row>
    <row r="1525" spans="2:2" x14ac:dyDescent="0.3">
      <c r="B1525" s="13"/>
    </row>
    <row r="1526" spans="2:2" x14ac:dyDescent="0.3">
      <c r="B1526" s="13"/>
    </row>
    <row r="1527" spans="2:2" x14ac:dyDescent="0.3">
      <c r="B1527" s="13"/>
    </row>
    <row r="1528" spans="2:2" x14ac:dyDescent="0.3">
      <c r="B1528" s="13"/>
    </row>
    <row r="1529" spans="2:2" x14ac:dyDescent="0.3">
      <c r="B1529" s="13"/>
    </row>
    <row r="1530" spans="2:2" x14ac:dyDescent="0.3">
      <c r="B1530" s="13"/>
    </row>
    <row r="1531" spans="2:2" x14ac:dyDescent="0.3">
      <c r="B1531" s="13"/>
    </row>
    <row r="1532" spans="2:2" x14ac:dyDescent="0.3">
      <c r="B1532" s="13"/>
    </row>
    <row r="1533" spans="2:2" x14ac:dyDescent="0.3">
      <c r="B1533" s="13"/>
    </row>
    <row r="1534" spans="2:2" x14ac:dyDescent="0.3">
      <c r="B1534" s="13"/>
    </row>
    <row r="1535" spans="2:2" x14ac:dyDescent="0.3">
      <c r="B1535" s="13"/>
    </row>
    <row r="1536" spans="2:2" x14ac:dyDescent="0.3">
      <c r="B1536" s="13"/>
    </row>
    <row r="1537" spans="2:2" x14ac:dyDescent="0.3">
      <c r="B1537" s="13"/>
    </row>
    <row r="1538" spans="2:2" x14ac:dyDescent="0.3">
      <c r="B1538" s="13"/>
    </row>
    <row r="1539" spans="2:2" x14ac:dyDescent="0.3">
      <c r="B1539" s="13"/>
    </row>
    <row r="1540" spans="2:2" x14ac:dyDescent="0.3">
      <c r="B1540" s="13"/>
    </row>
    <row r="1541" spans="2:2" x14ac:dyDescent="0.3">
      <c r="B1541" s="13"/>
    </row>
    <row r="1542" spans="2:2" x14ac:dyDescent="0.3">
      <c r="B1542" s="13"/>
    </row>
    <row r="1543" spans="2:2" x14ac:dyDescent="0.3">
      <c r="B1543" s="13"/>
    </row>
    <row r="1544" spans="2:2" x14ac:dyDescent="0.3">
      <c r="B1544" s="13"/>
    </row>
    <row r="1545" spans="2:2" x14ac:dyDescent="0.3">
      <c r="B1545" s="13"/>
    </row>
    <row r="1546" spans="2:2" x14ac:dyDescent="0.3">
      <c r="B1546" s="13"/>
    </row>
    <row r="1547" spans="2:2" x14ac:dyDescent="0.3">
      <c r="B1547" s="13"/>
    </row>
    <row r="1548" spans="2:2" x14ac:dyDescent="0.3">
      <c r="B1548" s="13"/>
    </row>
    <row r="1549" spans="2:2" x14ac:dyDescent="0.3">
      <c r="B1549" s="13"/>
    </row>
    <row r="1550" spans="2:2" x14ac:dyDescent="0.3">
      <c r="B1550" s="13"/>
    </row>
    <row r="1551" spans="2:2" x14ac:dyDescent="0.3">
      <c r="B1551" s="13"/>
    </row>
    <row r="1552" spans="2:2" x14ac:dyDescent="0.3">
      <c r="B1552" s="13"/>
    </row>
    <row r="1553" spans="2:2" x14ac:dyDescent="0.3">
      <c r="B1553" s="13"/>
    </row>
    <row r="1554" spans="2:2" x14ac:dyDescent="0.3">
      <c r="B1554" s="13"/>
    </row>
    <row r="1555" spans="2:2" x14ac:dyDescent="0.3">
      <c r="B1555" s="13"/>
    </row>
    <row r="1556" spans="2:2" x14ac:dyDescent="0.3">
      <c r="B1556" s="13"/>
    </row>
    <row r="1557" spans="2:2" x14ac:dyDescent="0.3">
      <c r="B1557" s="13"/>
    </row>
    <row r="1558" spans="2:2" x14ac:dyDescent="0.3">
      <c r="B1558" s="13"/>
    </row>
    <row r="1559" spans="2:2" x14ac:dyDescent="0.3">
      <c r="B1559" s="13"/>
    </row>
    <row r="1560" spans="2:2" x14ac:dyDescent="0.3">
      <c r="B1560" s="13"/>
    </row>
    <row r="1561" spans="2:2" x14ac:dyDescent="0.3">
      <c r="B1561" s="13"/>
    </row>
    <row r="1562" spans="2:2" x14ac:dyDescent="0.3">
      <c r="B1562" s="13"/>
    </row>
    <row r="1563" spans="2:2" x14ac:dyDescent="0.3">
      <c r="B1563" s="13"/>
    </row>
    <row r="1564" spans="2:2" x14ac:dyDescent="0.3">
      <c r="B1564" s="13"/>
    </row>
    <row r="1565" spans="2:2" x14ac:dyDescent="0.3">
      <c r="B1565" s="13"/>
    </row>
    <row r="1566" spans="2:2" x14ac:dyDescent="0.3">
      <c r="B1566" s="13"/>
    </row>
    <row r="1567" spans="2:2" x14ac:dyDescent="0.3">
      <c r="B1567" s="13"/>
    </row>
    <row r="1568" spans="2:2" x14ac:dyDescent="0.3">
      <c r="B1568" s="13"/>
    </row>
    <row r="1569" spans="2:2" x14ac:dyDescent="0.3">
      <c r="B1569" s="13"/>
    </row>
    <row r="1570" spans="2:2" x14ac:dyDescent="0.3">
      <c r="B1570" s="13"/>
    </row>
    <row r="1571" spans="2:2" x14ac:dyDescent="0.3">
      <c r="B1571" s="13"/>
    </row>
    <row r="1572" spans="2:2" x14ac:dyDescent="0.3">
      <c r="B1572" s="13"/>
    </row>
    <row r="1573" spans="2:2" x14ac:dyDescent="0.3">
      <c r="B1573" s="13"/>
    </row>
    <row r="1574" spans="2:2" x14ac:dyDescent="0.3">
      <c r="B1574" s="13"/>
    </row>
    <row r="1575" spans="2:2" x14ac:dyDescent="0.3">
      <c r="B1575" s="13"/>
    </row>
    <row r="1576" spans="2:2" x14ac:dyDescent="0.3">
      <c r="B1576" s="13"/>
    </row>
    <row r="1577" spans="2:2" x14ac:dyDescent="0.3">
      <c r="B1577" s="13"/>
    </row>
    <row r="1578" spans="2:2" x14ac:dyDescent="0.3">
      <c r="B1578" s="13"/>
    </row>
    <row r="1579" spans="2:2" x14ac:dyDescent="0.3">
      <c r="B1579" s="13"/>
    </row>
    <row r="1580" spans="2:2" x14ac:dyDescent="0.3">
      <c r="B1580" s="13"/>
    </row>
    <row r="1581" spans="2:2" x14ac:dyDescent="0.3">
      <c r="B1581" s="13"/>
    </row>
    <row r="1582" spans="2:2" x14ac:dyDescent="0.3">
      <c r="B1582" s="13"/>
    </row>
    <row r="1583" spans="2:2" x14ac:dyDescent="0.3">
      <c r="B1583" s="13"/>
    </row>
    <row r="1584" spans="2:2" x14ac:dyDescent="0.3">
      <c r="B1584" s="13"/>
    </row>
    <row r="1585" spans="2:2" x14ac:dyDescent="0.3">
      <c r="B1585" s="13"/>
    </row>
    <row r="1586" spans="2:2" x14ac:dyDescent="0.3">
      <c r="B1586" s="13"/>
    </row>
    <row r="1587" spans="2:2" x14ac:dyDescent="0.3">
      <c r="B1587" s="13"/>
    </row>
    <row r="1588" spans="2:2" x14ac:dyDescent="0.3">
      <c r="B1588" s="13"/>
    </row>
    <row r="1589" spans="2:2" x14ac:dyDescent="0.3">
      <c r="B1589" s="13"/>
    </row>
    <row r="1590" spans="2:2" x14ac:dyDescent="0.3">
      <c r="B1590" s="13"/>
    </row>
    <row r="1591" spans="2:2" x14ac:dyDescent="0.3">
      <c r="B1591" s="13"/>
    </row>
    <row r="1592" spans="2:2" x14ac:dyDescent="0.3">
      <c r="B1592" s="13"/>
    </row>
    <row r="1593" spans="2:2" x14ac:dyDescent="0.3">
      <c r="B1593" s="13"/>
    </row>
    <row r="1594" spans="2:2" x14ac:dyDescent="0.3">
      <c r="B1594" s="13"/>
    </row>
    <row r="1595" spans="2:2" x14ac:dyDescent="0.3">
      <c r="B1595" s="13"/>
    </row>
    <row r="1596" spans="2:2" x14ac:dyDescent="0.3">
      <c r="B1596" s="13"/>
    </row>
    <row r="1597" spans="2:2" x14ac:dyDescent="0.3">
      <c r="B1597" s="13"/>
    </row>
    <row r="1598" spans="2:2" x14ac:dyDescent="0.3">
      <c r="B1598" s="13"/>
    </row>
    <row r="1599" spans="2:2" x14ac:dyDescent="0.3">
      <c r="B1599" s="13"/>
    </row>
    <row r="1600" spans="2:2" x14ac:dyDescent="0.3">
      <c r="B1600" s="13"/>
    </row>
    <row r="1601" spans="2:2" x14ac:dyDescent="0.3">
      <c r="B1601" s="13"/>
    </row>
    <row r="1602" spans="2:2" x14ac:dyDescent="0.3">
      <c r="B1602" s="13"/>
    </row>
    <row r="1603" spans="2:2" x14ac:dyDescent="0.3">
      <c r="B1603" s="13"/>
    </row>
    <row r="1604" spans="2:2" x14ac:dyDescent="0.3">
      <c r="B1604" s="13"/>
    </row>
    <row r="1605" spans="2:2" x14ac:dyDescent="0.3">
      <c r="B1605" s="13"/>
    </row>
    <row r="1606" spans="2:2" x14ac:dyDescent="0.3">
      <c r="B1606" s="13"/>
    </row>
    <row r="1607" spans="2:2" x14ac:dyDescent="0.3">
      <c r="B1607" s="13"/>
    </row>
    <row r="1608" spans="2:2" x14ac:dyDescent="0.3">
      <c r="B1608" s="13"/>
    </row>
    <row r="1609" spans="2:2" x14ac:dyDescent="0.3">
      <c r="B1609" s="13"/>
    </row>
    <row r="1610" spans="2:2" x14ac:dyDescent="0.3">
      <c r="B1610" s="13"/>
    </row>
    <row r="1611" spans="2:2" x14ac:dyDescent="0.3">
      <c r="B1611" s="13"/>
    </row>
    <row r="1612" spans="2:2" x14ac:dyDescent="0.3">
      <c r="B1612" s="13"/>
    </row>
    <row r="1613" spans="2:2" x14ac:dyDescent="0.3">
      <c r="B1613" s="13"/>
    </row>
    <row r="1614" spans="2:2" x14ac:dyDescent="0.3">
      <c r="B1614" s="13"/>
    </row>
    <row r="1615" spans="2:2" x14ac:dyDescent="0.3">
      <c r="B1615" s="13"/>
    </row>
    <row r="1616" spans="2:2" x14ac:dyDescent="0.3">
      <c r="B1616" s="13"/>
    </row>
    <row r="1617" spans="2:2" x14ac:dyDescent="0.3">
      <c r="B1617" s="13"/>
    </row>
    <row r="1618" spans="2:2" x14ac:dyDescent="0.3">
      <c r="B1618" s="13"/>
    </row>
    <row r="1619" spans="2:2" x14ac:dyDescent="0.3">
      <c r="B1619" s="13"/>
    </row>
    <row r="1620" spans="2:2" x14ac:dyDescent="0.3">
      <c r="B1620" s="13"/>
    </row>
    <row r="1621" spans="2:2" x14ac:dyDescent="0.3">
      <c r="B1621" s="13"/>
    </row>
    <row r="1622" spans="2:2" x14ac:dyDescent="0.3">
      <c r="B1622" s="13"/>
    </row>
    <row r="1623" spans="2:2" x14ac:dyDescent="0.3">
      <c r="B1623" s="13"/>
    </row>
    <row r="1624" spans="2:2" x14ac:dyDescent="0.3">
      <c r="B1624" s="13"/>
    </row>
    <row r="1625" spans="2:2" x14ac:dyDescent="0.3">
      <c r="B1625" s="13"/>
    </row>
    <row r="1626" spans="2:2" x14ac:dyDescent="0.3">
      <c r="B1626" s="13"/>
    </row>
    <row r="1627" spans="2:2" x14ac:dyDescent="0.3">
      <c r="B1627" s="13"/>
    </row>
    <row r="1628" spans="2:2" x14ac:dyDescent="0.3">
      <c r="B1628" s="13"/>
    </row>
    <row r="1629" spans="2:2" x14ac:dyDescent="0.3">
      <c r="B1629" s="13"/>
    </row>
    <row r="1630" spans="2:2" x14ac:dyDescent="0.3">
      <c r="B1630" s="13"/>
    </row>
    <row r="1631" spans="2:2" x14ac:dyDescent="0.3">
      <c r="B1631" s="13"/>
    </row>
    <row r="1632" spans="2:2" x14ac:dyDescent="0.3">
      <c r="B1632" s="13"/>
    </row>
    <row r="1633" spans="2:2" x14ac:dyDescent="0.3">
      <c r="B1633" s="13"/>
    </row>
    <row r="1634" spans="2:2" x14ac:dyDescent="0.3">
      <c r="B1634" s="13"/>
    </row>
    <row r="1635" spans="2:2" x14ac:dyDescent="0.3">
      <c r="B1635" s="13"/>
    </row>
    <row r="1636" spans="2:2" x14ac:dyDescent="0.3">
      <c r="B1636" s="13"/>
    </row>
    <row r="1637" spans="2:2" x14ac:dyDescent="0.3">
      <c r="B1637" s="13"/>
    </row>
    <row r="1638" spans="2:2" x14ac:dyDescent="0.3">
      <c r="B1638" s="13"/>
    </row>
    <row r="1639" spans="2:2" x14ac:dyDescent="0.3">
      <c r="B1639" s="13"/>
    </row>
    <row r="1640" spans="2:2" x14ac:dyDescent="0.3">
      <c r="B1640" s="13"/>
    </row>
    <row r="1641" spans="2:2" x14ac:dyDescent="0.3">
      <c r="B1641" s="13"/>
    </row>
    <row r="1642" spans="2:2" x14ac:dyDescent="0.3">
      <c r="B1642" s="13"/>
    </row>
    <row r="1643" spans="2:2" x14ac:dyDescent="0.3">
      <c r="B1643" s="13"/>
    </row>
    <row r="1644" spans="2:2" x14ac:dyDescent="0.3">
      <c r="B1644" s="13"/>
    </row>
    <row r="1645" spans="2:2" x14ac:dyDescent="0.3">
      <c r="B1645" s="13"/>
    </row>
    <row r="1646" spans="2:2" x14ac:dyDescent="0.3">
      <c r="B1646" s="13"/>
    </row>
  </sheetData>
  <mergeCells count="2">
    <mergeCell ref="B2:C2"/>
    <mergeCell ref="B32:C32"/>
  </mergeCells>
  <phoneticPr fontId="2" type="noConversion"/>
  <pageMargins left="0.75" right="0.75" top="1" bottom="1" header="0.5" footer="0.5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E1627"/>
  <sheetViews>
    <sheetView workbookViewId="0"/>
  </sheetViews>
  <sheetFormatPr defaultRowHeight="13.5" x14ac:dyDescent="0.3"/>
  <cols>
    <col min="1" max="1" width="59.7109375" style="4" customWidth="1"/>
    <col min="2" max="3" width="15.7109375" style="12" customWidth="1"/>
    <col min="4" max="16384" width="9.140625" style="2"/>
  </cols>
  <sheetData>
    <row r="1" spans="1:3" ht="25.5" customHeight="1" x14ac:dyDescent="0.3">
      <c r="A1" s="1689" t="s">
        <v>1295</v>
      </c>
    </row>
    <row r="2" spans="1:3" ht="17.100000000000001" customHeight="1" thickBot="1" x14ac:dyDescent="0.35">
      <c r="A2" s="466"/>
      <c r="B2" s="1727" t="s">
        <v>357</v>
      </c>
      <c r="C2" s="1728"/>
    </row>
    <row r="3" spans="1:3" ht="17.100000000000001" customHeight="1" x14ac:dyDescent="0.3">
      <c r="A3" s="466"/>
      <c r="B3" s="479">
        <v>2015</v>
      </c>
      <c r="C3" s="480">
        <v>2014</v>
      </c>
    </row>
    <row r="4" spans="1:3" ht="17.100000000000001" customHeight="1" x14ac:dyDescent="0.3">
      <c r="A4" s="471" t="s">
        <v>428</v>
      </c>
      <c r="B4" s="472">
        <v>217</v>
      </c>
      <c r="C4" s="473">
        <v>243</v>
      </c>
    </row>
    <row r="5" spans="1:3" ht="17.100000000000001" customHeight="1" thickBot="1" x14ac:dyDescent="0.35">
      <c r="A5" s="471" t="s">
        <v>642</v>
      </c>
      <c r="B5" s="472">
        <v>17323</v>
      </c>
      <c r="C5" s="473">
        <v>19749</v>
      </c>
    </row>
    <row r="6" spans="1:3" ht="17.100000000000001" customHeight="1" thickBot="1" x14ac:dyDescent="0.35">
      <c r="A6" s="81" t="s">
        <v>570</v>
      </c>
      <c r="B6" s="477">
        <f>SUM(B4:B5)</f>
        <v>17540</v>
      </c>
      <c r="C6" s="478">
        <f>SUM(C4:C5)</f>
        <v>19992</v>
      </c>
    </row>
    <row r="7" spans="1:3" x14ac:dyDescent="0.3">
      <c r="A7" s="6"/>
      <c r="B7" s="10"/>
      <c r="C7" s="10"/>
    </row>
    <row r="8" spans="1:3" x14ac:dyDescent="0.3">
      <c r="A8" s="6"/>
      <c r="B8" s="10"/>
      <c r="C8" s="10"/>
    </row>
    <row r="9" spans="1:3" x14ac:dyDescent="0.3">
      <c r="A9" s="14"/>
      <c r="B9" s="19"/>
      <c r="C9" s="19"/>
    </row>
    <row r="10" spans="1:3" x14ac:dyDescent="0.3">
      <c r="A10" s="6"/>
      <c r="B10" s="10"/>
      <c r="C10" s="10"/>
    </row>
    <row r="11" spans="1:3" x14ac:dyDescent="0.3">
      <c r="A11" s="6"/>
      <c r="B11" s="10"/>
      <c r="C11" s="10"/>
    </row>
    <row r="12" spans="1:3" x14ac:dyDescent="0.3">
      <c r="A12" s="6"/>
      <c r="B12" s="10"/>
      <c r="C12" s="10"/>
    </row>
    <row r="13" spans="1:3" x14ac:dyDescent="0.3">
      <c r="A13" s="6"/>
      <c r="B13" s="10"/>
      <c r="C13" s="10"/>
    </row>
    <row r="14" spans="1:3" x14ac:dyDescent="0.3">
      <c r="A14" s="11"/>
      <c r="B14" s="18"/>
      <c r="C14" s="18"/>
    </row>
    <row r="15" spans="1:3" x14ac:dyDescent="0.3">
      <c r="A15" s="11"/>
      <c r="B15" s="18"/>
      <c r="C15" s="18"/>
    </row>
    <row r="18" spans="1:5" x14ac:dyDescent="0.3">
      <c r="A18" s="6"/>
      <c r="B18" s="10"/>
      <c r="C18" s="10"/>
    </row>
    <row r="19" spans="1:5" x14ac:dyDescent="0.3">
      <c r="A19" s="6"/>
      <c r="B19" s="10"/>
      <c r="C19" s="10"/>
    </row>
    <row r="20" spans="1:5" x14ac:dyDescent="0.3">
      <c r="A20" s="6"/>
      <c r="B20" s="10"/>
      <c r="C20" s="10"/>
    </row>
    <row r="21" spans="1:5" x14ac:dyDescent="0.3">
      <c r="A21" s="6"/>
      <c r="B21" s="10"/>
      <c r="C21" s="10"/>
    </row>
    <row r="22" spans="1:5" x14ac:dyDescent="0.3">
      <c r="A22" s="6"/>
      <c r="B22" s="10"/>
      <c r="C22" s="10"/>
    </row>
    <row r="23" spans="1:5" x14ac:dyDescent="0.3">
      <c r="A23" s="6"/>
      <c r="B23" s="10"/>
      <c r="C23" s="10"/>
    </row>
    <row r="24" spans="1:5" x14ac:dyDescent="0.3">
      <c r="A24" s="6"/>
      <c r="B24" s="10"/>
      <c r="C24" s="10"/>
    </row>
    <row r="25" spans="1:5" x14ac:dyDescent="0.3">
      <c r="A25" s="6"/>
      <c r="B25" s="10"/>
      <c r="C25" s="10"/>
      <c r="E25" s="5"/>
    </row>
    <row r="26" spans="1:5" x14ac:dyDescent="0.3">
      <c r="A26" s="6"/>
      <c r="B26" s="10"/>
      <c r="C26" s="10"/>
    </row>
    <row r="27" spans="1:5" x14ac:dyDescent="0.3">
      <c r="A27" s="6"/>
      <c r="B27" s="10"/>
      <c r="C27" s="10"/>
    </row>
    <row r="28" spans="1:5" x14ac:dyDescent="0.3">
      <c r="A28" s="6"/>
      <c r="B28" s="10"/>
      <c r="C28" s="10"/>
    </row>
    <row r="29" spans="1:5" x14ac:dyDescent="0.3">
      <c r="A29" s="6"/>
      <c r="B29" s="10"/>
      <c r="C29" s="10"/>
    </row>
    <row r="30" spans="1:5" x14ac:dyDescent="0.3">
      <c r="A30" s="6"/>
      <c r="B30" s="10"/>
      <c r="C30" s="10"/>
    </row>
    <row r="31" spans="1:5" x14ac:dyDescent="0.3">
      <c r="A31" s="6"/>
      <c r="B31" s="10"/>
      <c r="C31" s="10"/>
    </row>
    <row r="32" spans="1:5" x14ac:dyDescent="0.3">
      <c r="A32" s="6"/>
      <c r="B32" s="10"/>
      <c r="C32" s="10"/>
    </row>
    <row r="33" spans="1:3" x14ac:dyDescent="0.3">
      <c r="A33" s="6"/>
      <c r="B33" s="10"/>
      <c r="C33" s="10"/>
    </row>
    <row r="34" spans="1:3" x14ac:dyDescent="0.3">
      <c r="A34" s="6"/>
      <c r="B34" s="10"/>
      <c r="C34" s="10"/>
    </row>
    <row r="35" spans="1:3" x14ac:dyDescent="0.3">
      <c r="A35" s="6"/>
      <c r="B35" s="10"/>
      <c r="C35" s="10"/>
    </row>
    <row r="36" spans="1:3" x14ac:dyDescent="0.3">
      <c r="A36" s="6"/>
      <c r="B36" s="10"/>
      <c r="C36" s="10"/>
    </row>
    <row r="37" spans="1:3" x14ac:dyDescent="0.3">
      <c r="A37" s="6"/>
      <c r="B37" s="10"/>
      <c r="C37" s="10"/>
    </row>
    <row r="40" spans="1:3" x14ac:dyDescent="0.3">
      <c r="B40" s="10"/>
    </row>
    <row r="41" spans="1:3" x14ac:dyDescent="0.3">
      <c r="B41" s="10"/>
    </row>
    <row r="42" spans="1:3" x14ac:dyDescent="0.3">
      <c r="B42" s="10"/>
    </row>
    <row r="43" spans="1:3" x14ac:dyDescent="0.3">
      <c r="B43" s="10"/>
    </row>
    <row r="44" spans="1:3" x14ac:dyDescent="0.3">
      <c r="B44" s="10"/>
    </row>
    <row r="45" spans="1:3" x14ac:dyDescent="0.3">
      <c r="B45" s="10"/>
    </row>
    <row r="46" spans="1:3" x14ac:dyDescent="0.3">
      <c r="B46" s="10"/>
    </row>
    <row r="47" spans="1:3" x14ac:dyDescent="0.3">
      <c r="B47" s="10"/>
    </row>
    <row r="48" spans="1:3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3"/>
    </row>
    <row r="284" spans="2:2" x14ac:dyDescent="0.3">
      <c r="B284" s="13"/>
    </row>
    <row r="285" spans="2:2" x14ac:dyDescent="0.3">
      <c r="B285" s="13"/>
    </row>
    <row r="286" spans="2:2" x14ac:dyDescent="0.3">
      <c r="B286" s="13"/>
    </row>
    <row r="287" spans="2:2" x14ac:dyDescent="0.3">
      <c r="B287" s="13"/>
    </row>
    <row r="288" spans="2:2" x14ac:dyDescent="0.3">
      <c r="B288" s="13"/>
    </row>
    <row r="289" spans="2:2" x14ac:dyDescent="0.3">
      <c r="B289" s="13"/>
    </row>
    <row r="290" spans="2:2" x14ac:dyDescent="0.3">
      <c r="B290" s="13"/>
    </row>
    <row r="291" spans="2:2" x14ac:dyDescent="0.3">
      <c r="B291" s="13"/>
    </row>
    <row r="292" spans="2:2" x14ac:dyDescent="0.3">
      <c r="B292" s="13"/>
    </row>
    <row r="293" spans="2:2" x14ac:dyDescent="0.3">
      <c r="B293" s="13"/>
    </row>
    <row r="294" spans="2:2" x14ac:dyDescent="0.3">
      <c r="B294" s="13"/>
    </row>
    <row r="295" spans="2:2" x14ac:dyDescent="0.3">
      <c r="B295" s="13"/>
    </row>
    <row r="296" spans="2:2" x14ac:dyDescent="0.3">
      <c r="B296" s="13"/>
    </row>
    <row r="297" spans="2:2" x14ac:dyDescent="0.3">
      <c r="B297" s="13"/>
    </row>
    <row r="298" spans="2:2" x14ac:dyDescent="0.3">
      <c r="B298" s="13"/>
    </row>
    <row r="299" spans="2:2" x14ac:dyDescent="0.3">
      <c r="B299" s="13"/>
    </row>
    <row r="300" spans="2:2" x14ac:dyDescent="0.3">
      <c r="B300" s="13"/>
    </row>
    <row r="301" spans="2:2" x14ac:dyDescent="0.3">
      <c r="B301" s="13"/>
    </row>
    <row r="302" spans="2:2" x14ac:dyDescent="0.3">
      <c r="B302" s="13"/>
    </row>
    <row r="303" spans="2:2" x14ac:dyDescent="0.3">
      <c r="B303" s="13"/>
    </row>
    <row r="304" spans="2:2" x14ac:dyDescent="0.3">
      <c r="B304" s="13"/>
    </row>
    <row r="305" spans="2:2" x14ac:dyDescent="0.3">
      <c r="B305" s="13"/>
    </row>
    <row r="306" spans="2:2" x14ac:dyDescent="0.3">
      <c r="B306" s="13"/>
    </row>
    <row r="307" spans="2:2" x14ac:dyDescent="0.3">
      <c r="B307" s="13"/>
    </row>
    <row r="308" spans="2:2" x14ac:dyDescent="0.3">
      <c r="B308" s="13"/>
    </row>
    <row r="309" spans="2:2" x14ac:dyDescent="0.3">
      <c r="B309" s="13"/>
    </row>
    <row r="310" spans="2:2" x14ac:dyDescent="0.3">
      <c r="B310" s="13"/>
    </row>
    <row r="311" spans="2:2" x14ac:dyDescent="0.3">
      <c r="B311" s="13"/>
    </row>
    <row r="312" spans="2:2" x14ac:dyDescent="0.3">
      <c r="B312" s="13"/>
    </row>
    <row r="313" spans="2:2" x14ac:dyDescent="0.3">
      <c r="B313" s="13"/>
    </row>
    <row r="314" spans="2:2" x14ac:dyDescent="0.3">
      <c r="B314" s="13"/>
    </row>
    <row r="315" spans="2:2" x14ac:dyDescent="0.3">
      <c r="B315" s="13"/>
    </row>
    <row r="316" spans="2:2" x14ac:dyDescent="0.3">
      <c r="B316" s="13"/>
    </row>
    <row r="317" spans="2:2" x14ac:dyDescent="0.3">
      <c r="B317" s="13"/>
    </row>
    <row r="318" spans="2:2" x14ac:dyDescent="0.3">
      <c r="B318" s="13"/>
    </row>
    <row r="319" spans="2:2" x14ac:dyDescent="0.3">
      <c r="B319" s="13"/>
    </row>
    <row r="320" spans="2:2" x14ac:dyDescent="0.3">
      <c r="B320" s="13"/>
    </row>
    <row r="321" spans="2:2" x14ac:dyDescent="0.3">
      <c r="B321" s="13"/>
    </row>
    <row r="322" spans="2:2" x14ac:dyDescent="0.3">
      <c r="B322" s="13"/>
    </row>
    <row r="323" spans="2:2" x14ac:dyDescent="0.3">
      <c r="B323" s="13"/>
    </row>
    <row r="324" spans="2:2" x14ac:dyDescent="0.3">
      <c r="B324" s="13"/>
    </row>
    <row r="325" spans="2:2" x14ac:dyDescent="0.3">
      <c r="B325" s="13"/>
    </row>
    <row r="326" spans="2:2" x14ac:dyDescent="0.3">
      <c r="B326" s="13"/>
    </row>
    <row r="327" spans="2:2" x14ac:dyDescent="0.3">
      <c r="B327" s="13"/>
    </row>
    <row r="328" spans="2:2" x14ac:dyDescent="0.3">
      <c r="B328" s="13"/>
    </row>
    <row r="329" spans="2:2" x14ac:dyDescent="0.3">
      <c r="B329" s="13"/>
    </row>
    <row r="330" spans="2:2" x14ac:dyDescent="0.3">
      <c r="B330" s="13"/>
    </row>
    <row r="331" spans="2:2" x14ac:dyDescent="0.3">
      <c r="B331" s="13"/>
    </row>
    <row r="332" spans="2:2" x14ac:dyDescent="0.3">
      <c r="B332" s="13"/>
    </row>
    <row r="333" spans="2:2" x14ac:dyDescent="0.3">
      <c r="B333" s="13"/>
    </row>
    <row r="334" spans="2:2" x14ac:dyDescent="0.3">
      <c r="B334" s="13"/>
    </row>
    <row r="335" spans="2:2" x14ac:dyDescent="0.3">
      <c r="B335" s="13"/>
    </row>
    <row r="336" spans="2:2" x14ac:dyDescent="0.3">
      <c r="B336" s="13"/>
    </row>
    <row r="337" spans="2:2" x14ac:dyDescent="0.3">
      <c r="B337" s="13"/>
    </row>
    <row r="338" spans="2:2" x14ac:dyDescent="0.3">
      <c r="B338" s="13"/>
    </row>
    <row r="339" spans="2:2" x14ac:dyDescent="0.3">
      <c r="B339" s="13"/>
    </row>
    <row r="340" spans="2:2" x14ac:dyDescent="0.3">
      <c r="B340" s="13"/>
    </row>
    <row r="341" spans="2:2" x14ac:dyDescent="0.3">
      <c r="B341" s="13"/>
    </row>
    <row r="342" spans="2:2" x14ac:dyDescent="0.3">
      <c r="B342" s="13"/>
    </row>
    <row r="343" spans="2:2" x14ac:dyDescent="0.3">
      <c r="B343" s="13"/>
    </row>
    <row r="344" spans="2:2" x14ac:dyDescent="0.3">
      <c r="B344" s="13"/>
    </row>
    <row r="345" spans="2:2" x14ac:dyDescent="0.3">
      <c r="B345" s="13"/>
    </row>
    <row r="346" spans="2:2" x14ac:dyDescent="0.3">
      <c r="B346" s="13"/>
    </row>
    <row r="347" spans="2:2" x14ac:dyDescent="0.3">
      <c r="B347" s="13"/>
    </row>
    <row r="348" spans="2:2" x14ac:dyDescent="0.3">
      <c r="B348" s="13"/>
    </row>
    <row r="349" spans="2:2" x14ac:dyDescent="0.3">
      <c r="B349" s="13"/>
    </row>
    <row r="350" spans="2:2" x14ac:dyDescent="0.3">
      <c r="B350" s="13"/>
    </row>
    <row r="351" spans="2:2" x14ac:dyDescent="0.3">
      <c r="B351" s="13"/>
    </row>
    <row r="352" spans="2:2" x14ac:dyDescent="0.3">
      <c r="B352" s="13"/>
    </row>
    <row r="353" spans="2:2" x14ac:dyDescent="0.3">
      <c r="B353" s="13"/>
    </row>
    <row r="354" spans="2:2" x14ac:dyDescent="0.3">
      <c r="B354" s="13"/>
    </row>
    <row r="355" spans="2:2" x14ac:dyDescent="0.3">
      <c r="B355" s="13"/>
    </row>
    <row r="356" spans="2:2" x14ac:dyDescent="0.3">
      <c r="B356" s="13"/>
    </row>
    <row r="357" spans="2:2" x14ac:dyDescent="0.3">
      <c r="B357" s="13"/>
    </row>
    <row r="358" spans="2:2" x14ac:dyDescent="0.3">
      <c r="B358" s="13"/>
    </row>
    <row r="359" spans="2:2" x14ac:dyDescent="0.3">
      <c r="B359" s="13"/>
    </row>
    <row r="360" spans="2:2" x14ac:dyDescent="0.3">
      <c r="B360" s="13"/>
    </row>
    <row r="361" spans="2:2" x14ac:dyDescent="0.3">
      <c r="B361" s="13"/>
    </row>
    <row r="362" spans="2:2" x14ac:dyDescent="0.3">
      <c r="B362" s="13"/>
    </row>
    <row r="363" spans="2:2" x14ac:dyDescent="0.3">
      <c r="B363" s="13"/>
    </row>
    <row r="364" spans="2:2" x14ac:dyDescent="0.3">
      <c r="B364" s="13"/>
    </row>
    <row r="365" spans="2:2" x14ac:dyDescent="0.3">
      <c r="B365" s="13"/>
    </row>
    <row r="366" spans="2:2" x14ac:dyDescent="0.3">
      <c r="B366" s="13"/>
    </row>
    <row r="367" spans="2:2" x14ac:dyDescent="0.3">
      <c r="B367" s="13"/>
    </row>
    <row r="368" spans="2:2" x14ac:dyDescent="0.3">
      <c r="B368" s="13"/>
    </row>
    <row r="369" spans="2:2" x14ac:dyDescent="0.3">
      <c r="B369" s="13"/>
    </row>
    <row r="370" spans="2:2" x14ac:dyDescent="0.3">
      <c r="B370" s="13"/>
    </row>
    <row r="371" spans="2:2" x14ac:dyDescent="0.3">
      <c r="B371" s="13"/>
    </row>
    <row r="372" spans="2:2" x14ac:dyDescent="0.3">
      <c r="B372" s="13"/>
    </row>
    <row r="373" spans="2:2" x14ac:dyDescent="0.3">
      <c r="B373" s="13"/>
    </row>
    <row r="374" spans="2:2" x14ac:dyDescent="0.3">
      <c r="B374" s="13"/>
    </row>
    <row r="375" spans="2:2" x14ac:dyDescent="0.3">
      <c r="B375" s="13"/>
    </row>
    <row r="376" spans="2:2" x14ac:dyDescent="0.3">
      <c r="B376" s="13"/>
    </row>
    <row r="377" spans="2:2" x14ac:dyDescent="0.3">
      <c r="B377" s="13"/>
    </row>
    <row r="378" spans="2:2" x14ac:dyDescent="0.3">
      <c r="B378" s="13"/>
    </row>
    <row r="379" spans="2:2" x14ac:dyDescent="0.3">
      <c r="B379" s="13"/>
    </row>
    <row r="380" spans="2:2" x14ac:dyDescent="0.3">
      <c r="B380" s="13"/>
    </row>
    <row r="381" spans="2:2" x14ac:dyDescent="0.3">
      <c r="B381" s="13"/>
    </row>
    <row r="382" spans="2:2" x14ac:dyDescent="0.3">
      <c r="B382" s="13"/>
    </row>
    <row r="383" spans="2:2" x14ac:dyDescent="0.3">
      <c r="B383" s="13"/>
    </row>
    <row r="384" spans="2:2" x14ac:dyDescent="0.3">
      <c r="B384" s="13"/>
    </row>
    <row r="385" spans="2:2" x14ac:dyDescent="0.3">
      <c r="B385" s="13"/>
    </row>
    <row r="386" spans="2:2" x14ac:dyDescent="0.3">
      <c r="B386" s="13"/>
    </row>
    <row r="387" spans="2:2" x14ac:dyDescent="0.3">
      <c r="B387" s="13"/>
    </row>
    <row r="388" spans="2:2" x14ac:dyDescent="0.3">
      <c r="B388" s="13"/>
    </row>
    <row r="389" spans="2:2" x14ac:dyDescent="0.3">
      <c r="B389" s="13"/>
    </row>
    <row r="390" spans="2:2" x14ac:dyDescent="0.3">
      <c r="B390" s="13"/>
    </row>
    <row r="391" spans="2:2" x14ac:dyDescent="0.3">
      <c r="B391" s="13"/>
    </row>
    <row r="392" spans="2:2" x14ac:dyDescent="0.3">
      <c r="B392" s="13"/>
    </row>
    <row r="393" spans="2:2" x14ac:dyDescent="0.3">
      <c r="B393" s="13"/>
    </row>
    <row r="394" spans="2:2" x14ac:dyDescent="0.3">
      <c r="B394" s="13"/>
    </row>
    <row r="395" spans="2:2" x14ac:dyDescent="0.3">
      <c r="B395" s="13"/>
    </row>
    <row r="396" spans="2:2" x14ac:dyDescent="0.3">
      <c r="B396" s="13"/>
    </row>
    <row r="397" spans="2:2" x14ac:dyDescent="0.3">
      <c r="B397" s="13"/>
    </row>
    <row r="398" spans="2:2" x14ac:dyDescent="0.3">
      <c r="B398" s="13"/>
    </row>
    <row r="399" spans="2:2" x14ac:dyDescent="0.3">
      <c r="B399" s="13"/>
    </row>
    <row r="400" spans="2:2" x14ac:dyDescent="0.3">
      <c r="B400" s="13"/>
    </row>
    <row r="401" spans="2:2" x14ac:dyDescent="0.3">
      <c r="B401" s="13"/>
    </row>
    <row r="402" spans="2:2" x14ac:dyDescent="0.3">
      <c r="B402" s="13"/>
    </row>
    <row r="403" spans="2:2" x14ac:dyDescent="0.3">
      <c r="B403" s="13"/>
    </row>
    <row r="404" spans="2:2" x14ac:dyDescent="0.3">
      <c r="B404" s="13"/>
    </row>
    <row r="405" spans="2:2" x14ac:dyDescent="0.3">
      <c r="B405" s="13"/>
    </row>
    <row r="406" spans="2:2" x14ac:dyDescent="0.3">
      <c r="B406" s="13"/>
    </row>
    <row r="407" spans="2:2" x14ac:dyDescent="0.3">
      <c r="B407" s="13"/>
    </row>
    <row r="408" spans="2:2" x14ac:dyDescent="0.3">
      <c r="B408" s="13"/>
    </row>
    <row r="409" spans="2:2" x14ac:dyDescent="0.3">
      <c r="B409" s="13"/>
    </row>
    <row r="410" spans="2:2" x14ac:dyDescent="0.3">
      <c r="B410" s="13"/>
    </row>
    <row r="411" spans="2:2" x14ac:dyDescent="0.3">
      <c r="B411" s="13"/>
    </row>
    <row r="412" spans="2:2" x14ac:dyDescent="0.3">
      <c r="B412" s="13"/>
    </row>
    <row r="413" spans="2:2" x14ac:dyDescent="0.3">
      <c r="B413" s="13"/>
    </row>
    <row r="414" spans="2:2" x14ac:dyDescent="0.3">
      <c r="B414" s="13"/>
    </row>
    <row r="415" spans="2:2" x14ac:dyDescent="0.3">
      <c r="B415" s="13"/>
    </row>
    <row r="416" spans="2:2" x14ac:dyDescent="0.3">
      <c r="B416" s="13"/>
    </row>
    <row r="417" spans="2:2" x14ac:dyDescent="0.3">
      <c r="B417" s="13"/>
    </row>
    <row r="418" spans="2:2" x14ac:dyDescent="0.3">
      <c r="B418" s="13"/>
    </row>
    <row r="419" spans="2:2" x14ac:dyDescent="0.3">
      <c r="B419" s="13"/>
    </row>
    <row r="420" spans="2:2" x14ac:dyDescent="0.3">
      <c r="B420" s="13"/>
    </row>
    <row r="421" spans="2:2" x14ac:dyDescent="0.3">
      <c r="B421" s="13"/>
    </row>
    <row r="422" spans="2:2" x14ac:dyDescent="0.3">
      <c r="B422" s="13"/>
    </row>
    <row r="423" spans="2:2" x14ac:dyDescent="0.3">
      <c r="B423" s="13"/>
    </row>
    <row r="424" spans="2:2" x14ac:dyDescent="0.3">
      <c r="B424" s="13"/>
    </row>
    <row r="425" spans="2:2" x14ac:dyDescent="0.3">
      <c r="B425" s="13"/>
    </row>
    <row r="426" spans="2:2" x14ac:dyDescent="0.3">
      <c r="B426" s="13"/>
    </row>
    <row r="427" spans="2:2" x14ac:dyDescent="0.3">
      <c r="B427" s="13"/>
    </row>
    <row r="428" spans="2:2" x14ac:dyDescent="0.3">
      <c r="B428" s="13"/>
    </row>
    <row r="429" spans="2:2" x14ac:dyDescent="0.3">
      <c r="B429" s="13"/>
    </row>
    <row r="430" spans="2:2" x14ac:dyDescent="0.3">
      <c r="B430" s="13"/>
    </row>
    <row r="431" spans="2:2" x14ac:dyDescent="0.3">
      <c r="B431" s="13"/>
    </row>
    <row r="432" spans="2:2" x14ac:dyDescent="0.3">
      <c r="B432" s="13"/>
    </row>
    <row r="433" spans="2:2" x14ac:dyDescent="0.3">
      <c r="B433" s="13"/>
    </row>
    <row r="434" spans="2:2" x14ac:dyDescent="0.3">
      <c r="B434" s="13"/>
    </row>
    <row r="435" spans="2:2" x14ac:dyDescent="0.3">
      <c r="B435" s="13"/>
    </row>
    <row r="436" spans="2:2" x14ac:dyDescent="0.3">
      <c r="B436" s="13"/>
    </row>
    <row r="437" spans="2:2" x14ac:dyDescent="0.3">
      <c r="B437" s="13"/>
    </row>
    <row r="438" spans="2:2" x14ac:dyDescent="0.3">
      <c r="B438" s="13"/>
    </row>
    <row r="439" spans="2:2" x14ac:dyDescent="0.3">
      <c r="B439" s="13"/>
    </row>
    <row r="440" spans="2:2" x14ac:dyDescent="0.3">
      <c r="B440" s="13"/>
    </row>
    <row r="441" spans="2:2" x14ac:dyDescent="0.3">
      <c r="B441" s="13"/>
    </row>
    <row r="442" spans="2:2" x14ac:dyDescent="0.3">
      <c r="B442" s="13"/>
    </row>
    <row r="443" spans="2:2" x14ac:dyDescent="0.3">
      <c r="B443" s="13"/>
    </row>
    <row r="444" spans="2:2" x14ac:dyDescent="0.3">
      <c r="B444" s="13"/>
    </row>
    <row r="445" spans="2:2" x14ac:dyDescent="0.3">
      <c r="B445" s="13"/>
    </row>
    <row r="446" spans="2:2" x14ac:dyDescent="0.3">
      <c r="B446" s="13"/>
    </row>
    <row r="447" spans="2:2" x14ac:dyDescent="0.3">
      <c r="B447" s="13"/>
    </row>
    <row r="448" spans="2:2" x14ac:dyDescent="0.3">
      <c r="B448" s="13"/>
    </row>
    <row r="449" spans="2:2" x14ac:dyDescent="0.3">
      <c r="B449" s="13"/>
    </row>
    <row r="450" spans="2:2" x14ac:dyDescent="0.3">
      <c r="B450" s="13"/>
    </row>
    <row r="451" spans="2:2" x14ac:dyDescent="0.3">
      <c r="B451" s="13"/>
    </row>
    <row r="452" spans="2:2" x14ac:dyDescent="0.3">
      <c r="B452" s="13"/>
    </row>
    <row r="453" spans="2:2" x14ac:dyDescent="0.3">
      <c r="B453" s="13"/>
    </row>
    <row r="454" spans="2:2" x14ac:dyDescent="0.3">
      <c r="B454" s="13"/>
    </row>
    <row r="455" spans="2:2" x14ac:dyDescent="0.3">
      <c r="B455" s="13"/>
    </row>
    <row r="456" spans="2:2" x14ac:dyDescent="0.3">
      <c r="B456" s="13"/>
    </row>
    <row r="457" spans="2:2" x14ac:dyDescent="0.3">
      <c r="B457" s="13"/>
    </row>
    <row r="458" spans="2:2" x14ac:dyDescent="0.3">
      <c r="B458" s="13"/>
    </row>
    <row r="459" spans="2:2" x14ac:dyDescent="0.3">
      <c r="B459" s="13"/>
    </row>
    <row r="460" spans="2:2" x14ac:dyDescent="0.3">
      <c r="B460" s="13"/>
    </row>
    <row r="461" spans="2:2" x14ac:dyDescent="0.3">
      <c r="B461" s="13"/>
    </row>
    <row r="462" spans="2:2" x14ac:dyDescent="0.3">
      <c r="B462" s="13"/>
    </row>
    <row r="463" spans="2:2" x14ac:dyDescent="0.3">
      <c r="B463" s="13"/>
    </row>
    <row r="464" spans="2:2" x14ac:dyDescent="0.3">
      <c r="B464" s="13"/>
    </row>
    <row r="465" spans="2:2" x14ac:dyDescent="0.3">
      <c r="B465" s="13"/>
    </row>
    <row r="466" spans="2:2" x14ac:dyDescent="0.3">
      <c r="B466" s="13"/>
    </row>
    <row r="467" spans="2:2" x14ac:dyDescent="0.3">
      <c r="B467" s="13"/>
    </row>
    <row r="468" spans="2:2" x14ac:dyDescent="0.3">
      <c r="B468" s="13"/>
    </row>
    <row r="469" spans="2:2" x14ac:dyDescent="0.3">
      <c r="B469" s="13"/>
    </row>
    <row r="470" spans="2:2" x14ac:dyDescent="0.3">
      <c r="B470" s="13"/>
    </row>
    <row r="471" spans="2:2" x14ac:dyDescent="0.3">
      <c r="B471" s="13"/>
    </row>
    <row r="472" spans="2:2" x14ac:dyDescent="0.3">
      <c r="B472" s="13"/>
    </row>
    <row r="473" spans="2:2" x14ac:dyDescent="0.3">
      <c r="B473" s="13"/>
    </row>
    <row r="474" spans="2:2" x14ac:dyDescent="0.3">
      <c r="B474" s="13"/>
    </row>
    <row r="475" spans="2:2" x14ac:dyDescent="0.3">
      <c r="B475" s="13"/>
    </row>
    <row r="476" spans="2:2" x14ac:dyDescent="0.3">
      <c r="B476" s="13"/>
    </row>
    <row r="477" spans="2:2" x14ac:dyDescent="0.3">
      <c r="B477" s="13"/>
    </row>
    <row r="478" spans="2:2" x14ac:dyDescent="0.3">
      <c r="B478" s="13"/>
    </row>
    <row r="479" spans="2:2" x14ac:dyDescent="0.3">
      <c r="B479" s="13"/>
    </row>
    <row r="480" spans="2:2" x14ac:dyDescent="0.3">
      <c r="B480" s="13"/>
    </row>
    <row r="481" spans="2:2" x14ac:dyDescent="0.3">
      <c r="B481" s="13"/>
    </row>
    <row r="482" spans="2:2" x14ac:dyDescent="0.3">
      <c r="B482" s="13"/>
    </row>
    <row r="483" spans="2:2" x14ac:dyDescent="0.3">
      <c r="B483" s="13"/>
    </row>
    <row r="484" spans="2:2" x14ac:dyDescent="0.3">
      <c r="B484" s="13"/>
    </row>
    <row r="485" spans="2:2" x14ac:dyDescent="0.3">
      <c r="B485" s="13"/>
    </row>
    <row r="486" spans="2:2" x14ac:dyDescent="0.3">
      <c r="B486" s="13"/>
    </row>
    <row r="487" spans="2:2" x14ac:dyDescent="0.3">
      <c r="B487" s="13"/>
    </row>
    <row r="488" spans="2:2" x14ac:dyDescent="0.3">
      <c r="B488" s="13"/>
    </row>
    <row r="489" spans="2:2" x14ac:dyDescent="0.3">
      <c r="B489" s="13"/>
    </row>
    <row r="490" spans="2:2" x14ac:dyDescent="0.3">
      <c r="B490" s="13"/>
    </row>
    <row r="491" spans="2:2" x14ac:dyDescent="0.3">
      <c r="B491" s="13"/>
    </row>
    <row r="492" spans="2:2" x14ac:dyDescent="0.3">
      <c r="B492" s="13"/>
    </row>
    <row r="493" spans="2:2" x14ac:dyDescent="0.3">
      <c r="B493" s="13"/>
    </row>
    <row r="494" spans="2:2" x14ac:dyDescent="0.3">
      <c r="B494" s="13"/>
    </row>
    <row r="495" spans="2:2" x14ac:dyDescent="0.3">
      <c r="B495" s="13"/>
    </row>
    <row r="496" spans="2:2" x14ac:dyDescent="0.3">
      <c r="B496" s="13"/>
    </row>
    <row r="497" spans="2:2" x14ac:dyDescent="0.3">
      <c r="B497" s="13"/>
    </row>
    <row r="498" spans="2:2" x14ac:dyDescent="0.3">
      <c r="B498" s="13"/>
    </row>
    <row r="499" spans="2:2" x14ac:dyDescent="0.3">
      <c r="B499" s="13"/>
    </row>
    <row r="500" spans="2:2" x14ac:dyDescent="0.3">
      <c r="B500" s="13"/>
    </row>
    <row r="501" spans="2:2" x14ac:dyDescent="0.3">
      <c r="B501" s="13"/>
    </row>
    <row r="502" spans="2:2" x14ac:dyDescent="0.3">
      <c r="B502" s="13"/>
    </row>
    <row r="503" spans="2:2" x14ac:dyDescent="0.3">
      <c r="B503" s="13"/>
    </row>
    <row r="504" spans="2:2" x14ac:dyDescent="0.3">
      <c r="B504" s="13"/>
    </row>
    <row r="505" spans="2:2" x14ac:dyDescent="0.3">
      <c r="B505" s="13"/>
    </row>
    <row r="506" spans="2:2" x14ac:dyDescent="0.3">
      <c r="B506" s="13"/>
    </row>
    <row r="507" spans="2:2" x14ac:dyDescent="0.3">
      <c r="B507" s="13"/>
    </row>
    <row r="508" spans="2:2" x14ac:dyDescent="0.3">
      <c r="B508" s="13"/>
    </row>
    <row r="509" spans="2:2" x14ac:dyDescent="0.3">
      <c r="B509" s="13"/>
    </row>
    <row r="510" spans="2:2" x14ac:dyDescent="0.3">
      <c r="B510" s="13"/>
    </row>
    <row r="511" spans="2:2" x14ac:dyDescent="0.3">
      <c r="B511" s="13"/>
    </row>
    <row r="512" spans="2:2" x14ac:dyDescent="0.3">
      <c r="B512" s="13"/>
    </row>
    <row r="513" spans="2:2" x14ac:dyDescent="0.3">
      <c r="B513" s="13"/>
    </row>
    <row r="514" spans="2:2" x14ac:dyDescent="0.3">
      <c r="B514" s="13"/>
    </row>
    <row r="515" spans="2:2" x14ac:dyDescent="0.3">
      <c r="B515" s="13"/>
    </row>
    <row r="516" spans="2:2" x14ac:dyDescent="0.3">
      <c r="B516" s="13"/>
    </row>
    <row r="517" spans="2:2" x14ac:dyDescent="0.3">
      <c r="B517" s="13"/>
    </row>
    <row r="518" spans="2:2" x14ac:dyDescent="0.3">
      <c r="B518" s="13"/>
    </row>
    <row r="519" spans="2:2" x14ac:dyDescent="0.3">
      <c r="B519" s="13"/>
    </row>
    <row r="520" spans="2:2" x14ac:dyDescent="0.3">
      <c r="B520" s="13"/>
    </row>
    <row r="521" spans="2:2" x14ac:dyDescent="0.3">
      <c r="B521" s="13"/>
    </row>
    <row r="522" spans="2:2" x14ac:dyDescent="0.3">
      <c r="B522" s="13"/>
    </row>
    <row r="523" spans="2:2" x14ac:dyDescent="0.3">
      <c r="B523" s="13"/>
    </row>
    <row r="524" spans="2:2" x14ac:dyDescent="0.3">
      <c r="B524" s="13"/>
    </row>
    <row r="525" spans="2:2" x14ac:dyDescent="0.3">
      <c r="B525" s="13"/>
    </row>
    <row r="526" spans="2:2" x14ac:dyDescent="0.3">
      <c r="B526" s="13"/>
    </row>
    <row r="527" spans="2:2" x14ac:dyDescent="0.3">
      <c r="B527" s="13"/>
    </row>
    <row r="528" spans="2:2" x14ac:dyDescent="0.3">
      <c r="B528" s="13"/>
    </row>
    <row r="529" spans="2:2" x14ac:dyDescent="0.3">
      <c r="B529" s="13"/>
    </row>
    <row r="530" spans="2:2" x14ac:dyDescent="0.3">
      <c r="B530" s="13"/>
    </row>
    <row r="531" spans="2:2" x14ac:dyDescent="0.3">
      <c r="B531" s="13"/>
    </row>
    <row r="532" spans="2:2" x14ac:dyDescent="0.3">
      <c r="B532" s="13"/>
    </row>
    <row r="533" spans="2:2" x14ac:dyDescent="0.3">
      <c r="B533" s="13"/>
    </row>
    <row r="534" spans="2:2" x14ac:dyDescent="0.3">
      <c r="B534" s="13"/>
    </row>
    <row r="535" spans="2:2" x14ac:dyDescent="0.3">
      <c r="B535" s="13"/>
    </row>
    <row r="536" spans="2:2" x14ac:dyDescent="0.3">
      <c r="B536" s="13"/>
    </row>
    <row r="537" spans="2:2" x14ac:dyDescent="0.3">
      <c r="B537" s="13"/>
    </row>
    <row r="538" spans="2:2" x14ac:dyDescent="0.3">
      <c r="B538" s="13"/>
    </row>
    <row r="539" spans="2:2" x14ac:dyDescent="0.3">
      <c r="B539" s="13"/>
    </row>
    <row r="540" spans="2:2" x14ac:dyDescent="0.3">
      <c r="B540" s="13"/>
    </row>
    <row r="541" spans="2:2" x14ac:dyDescent="0.3">
      <c r="B541" s="13"/>
    </row>
    <row r="542" spans="2:2" x14ac:dyDescent="0.3">
      <c r="B542" s="13"/>
    </row>
    <row r="543" spans="2:2" x14ac:dyDescent="0.3">
      <c r="B543" s="13"/>
    </row>
    <row r="544" spans="2:2" x14ac:dyDescent="0.3">
      <c r="B544" s="13"/>
    </row>
    <row r="545" spans="2:2" x14ac:dyDescent="0.3">
      <c r="B545" s="13"/>
    </row>
    <row r="546" spans="2:2" x14ac:dyDescent="0.3">
      <c r="B546" s="13"/>
    </row>
    <row r="547" spans="2:2" x14ac:dyDescent="0.3">
      <c r="B547" s="13"/>
    </row>
    <row r="548" spans="2:2" x14ac:dyDescent="0.3">
      <c r="B548" s="13"/>
    </row>
    <row r="549" spans="2:2" x14ac:dyDescent="0.3">
      <c r="B549" s="13"/>
    </row>
    <row r="550" spans="2:2" x14ac:dyDescent="0.3">
      <c r="B550" s="13"/>
    </row>
    <row r="551" spans="2:2" x14ac:dyDescent="0.3">
      <c r="B551" s="13"/>
    </row>
    <row r="552" spans="2:2" x14ac:dyDescent="0.3">
      <c r="B552" s="13"/>
    </row>
    <row r="553" spans="2:2" x14ac:dyDescent="0.3">
      <c r="B553" s="13"/>
    </row>
    <row r="554" spans="2:2" x14ac:dyDescent="0.3">
      <c r="B554" s="13"/>
    </row>
    <row r="555" spans="2:2" x14ac:dyDescent="0.3">
      <c r="B555" s="13"/>
    </row>
    <row r="556" spans="2:2" x14ac:dyDescent="0.3">
      <c r="B556" s="13"/>
    </row>
    <row r="557" spans="2:2" x14ac:dyDescent="0.3">
      <c r="B557" s="13"/>
    </row>
    <row r="558" spans="2:2" x14ac:dyDescent="0.3">
      <c r="B558" s="13"/>
    </row>
    <row r="559" spans="2:2" x14ac:dyDescent="0.3">
      <c r="B559" s="13"/>
    </row>
    <row r="560" spans="2:2" x14ac:dyDescent="0.3">
      <c r="B560" s="13"/>
    </row>
    <row r="561" spans="2:2" x14ac:dyDescent="0.3">
      <c r="B561" s="13"/>
    </row>
    <row r="562" spans="2:2" x14ac:dyDescent="0.3">
      <c r="B562" s="13"/>
    </row>
    <row r="563" spans="2:2" x14ac:dyDescent="0.3">
      <c r="B563" s="13"/>
    </row>
    <row r="564" spans="2:2" x14ac:dyDescent="0.3">
      <c r="B564" s="13"/>
    </row>
    <row r="565" spans="2:2" x14ac:dyDescent="0.3">
      <c r="B565" s="13"/>
    </row>
    <row r="566" spans="2:2" x14ac:dyDescent="0.3">
      <c r="B566" s="13"/>
    </row>
    <row r="567" spans="2:2" x14ac:dyDescent="0.3">
      <c r="B567" s="13"/>
    </row>
    <row r="568" spans="2:2" x14ac:dyDescent="0.3">
      <c r="B568" s="13"/>
    </row>
    <row r="569" spans="2:2" x14ac:dyDescent="0.3">
      <c r="B569" s="13"/>
    </row>
    <row r="570" spans="2:2" x14ac:dyDescent="0.3">
      <c r="B570" s="13"/>
    </row>
    <row r="571" spans="2:2" x14ac:dyDescent="0.3">
      <c r="B571" s="13"/>
    </row>
    <row r="572" spans="2:2" x14ac:dyDescent="0.3">
      <c r="B572" s="13"/>
    </row>
    <row r="573" spans="2:2" x14ac:dyDescent="0.3">
      <c r="B573" s="13"/>
    </row>
    <row r="574" spans="2:2" x14ac:dyDescent="0.3">
      <c r="B574" s="13"/>
    </row>
    <row r="575" spans="2:2" x14ac:dyDescent="0.3">
      <c r="B575" s="13"/>
    </row>
    <row r="576" spans="2:2" x14ac:dyDescent="0.3">
      <c r="B576" s="13"/>
    </row>
    <row r="577" spans="2:2" x14ac:dyDescent="0.3">
      <c r="B577" s="13"/>
    </row>
    <row r="578" spans="2:2" x14ac:dyDescent="0.3">
      <c r="B578" s="13"/>
    </row>
    <row r="579" spans="2:2" x14ac:dyDescent="0.3">
      <c r="B579" s="13"/>
    </row>
    <row r="580" spans="2:2" x14ac:dyDescent="0.3">
      <c r="B580" s="13"/>
    </row>
    <row r="581" spans="2:2" x14ac:dyDescent="0.3">
      <c r="B581" s="13"/>
    </row>
    <row r="582" spans="2:2" x14ac:dyDescent="0.3">
      <c r="B582" s="13"/>
    </row>
    <row r="583" spans="2:2" x14ac:dyDescent="0.3">
      <c r="B583" s="13"/>
    </row>
    <row r="584" spans="2:2" x14ac:dyDescent="0.3">
      <c r="B584" s="13"/>
    </row>
    <row r="585" spans="2:2" x14ac:dyDescent="0.3">
      <c r="B585" s="13"/>
    </row>
    <row r="586" spans="2:2" x14ac:dyDescent="0.3">
      <c r="B586" s="13"/>
    </row>
    <row r="587" spans="2:2" x14ac:dyDescent="0.3">
      <c r="B587" s="13"/>
    </row>
    <row r="588" spans="2:2" x14ac:dyDescent="0.3">
      <c r="B588" s="13"/>
    </row>
    <row r="589" spans="2:2" x14ac:dyDescent="0.3">
      <c r="B589" s="13"/>
    </row>
    <row r="590" spans="2:2" x14ac:dyDescent="0.3">
      <c r="B590" s="13"/>
    </row>
    <row r="591" spans="2:2" x14ac:dyDescent="0.3">
      <c r="B591" s="13"/>
    </row>
    <row r="592" spans="2:2" x14ac:dyDescent="0.3">
      <c r="B592" s="13"/>
    </row>
    <row r="593" spans="2:2" x14ac:dyDescent="0.3">
      <c r="B593" s="13"/>
    </row>
    <row r="594" spans="2:2" x14ac:dyDescent="0.3">
      <c r="B594" s="13"/>
    </row>
    <row r="595" spans="2:2" x14ac:dyDescent="0.3">
      <c r="B595" s="13"/>
    </row>
    <row r="596" spans="2:2" x14ac:dyDescent="0.3">
      <c r="B596" s="13"/>
    </row>
    <row r="597" spans="2:2" x14ac:dyDescent="0.3">
      <c r="B597" s="13"/>
    </row>
    <row r="598" spans="2:2" x14ac:dyDescent="0.3">
      <c r="B598" s="13"/>
    </row>
    <row r="599" spans="2:2" x14ac:dyDescent="0.3">
      <c r="B599" s="13"/>
    </row>
    <row r="600" spans="2:2" x14ac:dyDescent="0.3">
      <c r="B600" s="13"/>
    </row>
    <row r="601" spans="2:2" x14ac:dyDescent="0.3">
      <c r="B601" s="13"/>
    </row>
    <row r="602" spans="2:2" x14ac:dyDescent="0.3">
      <c r="B602" s="13"/>
    </row>
    <row r="603" spans="2:2" x14ac:dyDescent="0.3">
      <c r="B603" s="13"/>
    </row>
    <row r="604" spans="2:2" x14ac:dyDescent="0.3">
      <c r="B604" s="13"/>
    </row>
    <row r="605" spans="2:2" x14ac:dyDescent="0.3">
      <c r="B605" s="13"/>
    </row>
    <row r="606" spans="2:2" x14ac:dyDescent="0.3">
      <c r="B606" s="13"/>
    </row>
    <row r="607" spans="2:2" x14ac:dyDescent="0.3">
      <c r="B607" s="13"/>
    </row>
    <row r="608" spans="2:2" x14ac:dyDescent="0.3">
      <c r="B608" s="13"/>
    </row>
    <row r="609" spans="2:2" x14ac:dyDescent="0.3">
      <c r="B609" s="13"/>
    </row>
    <row r="610" spans="2:2" x14ac:dyDescent="0.3">
      <c r="B610" s="13"/>
    </row>
    <row r="611" spans="2:2" x14ac:dyDescent="0.3">
      <c r="B611" s="13"/>
    </row>
    <row r="612" spans="2:2" x14ac:dyDescent="0.3">
      <c r="B612" s="13"/>
    </row>
    <row r="613" spans="2:2" x14ac:dyDescent="0.3">
      <c r="B613" s="13"/>
    </row>
    <row r="614" spans="2:2" x14ac:dyDescent="0.3">
      <c r="B614" s="13"/>
    </row>
    <row r="615" spans="2:2" x14ac:dyDescent="0.3">
      <c r="B615" s="13"/>
    </row>
    <row r="616" spans="2:2" x14ac:dyDescent="0.3">
      <c r="B616" s="13"/>
    </row>
    <row r="617" spans="2:2" x14ac:dyDescent="0.3">
      <c r="B617" s="13"/>
    </row>
    <row r="618" spans="2:2" x14ac:dyDescent="0.3">
      <c r="B618" s="13"/>
    </row>
    <row r="619" spans="2:2" x14ac:dyDescent="0.3">
      <c r="B619" s="13"/>
    </row>
    <row r="620" spans="2:2" x14ac:dyDescent="0.3">
      <c r="B620" s="13"/>
    </row>
    <row r="621" spans="2:2" x14ac:dyDescent="0.3">
      <c r="B621" s="13"/>
    </row>
    <row r="622" spans="2:2" x14ac:dyDescent="0.3">
      <c r="B622" s="13"/>
    </row>
    <row r="623" spans="2:2" x14ac:dyDescent="0.3">
      <c r="B623" s="13"/>
    </row>
    <row r="624" spans="2:2" x14ac:dyDescent="0.3">
      <c r="B624" s="13"/>
    </row>
    <row r="625" spans="2:2" x14ac:dyDescent="0.3">
      <c r="B625" s="13"/>
    </row>
    <row r="626" spans="2:2" x14ac:dyDescent="0.3">
      <c r="B626" s="13"/>
    </row>
    <row r="627" spans="2:2" x14ac:dyDescent="0.3">
      <c r="B627" s="13"/>
    </row>
    <row r="628" spans="2:2" x14ac:dyDescent="0.3">
      <c r="B628" s="13"/>
    </row>
    <row r="629" spans="2:2" x14ac:dyDescent="0.3">
      <c r="B629" s="13"/>
    </row>
    <row r="630" spans="2:2" x14ac:dyDescent="0.3">
      <c r="B630" s="13"/>
    </row>
    <row r="631" spans="2:2" x14ac:dyDescent="0.3">
      <c r="B631" s="13"/>
    </row>
    <row r="632" spans="2:2" x14ac:dyDescent="0.3">
      <c r="B632" s="13"/>
    </row>
    <row r="633" spans="2:2" x14ac:dyDescent="0.3">
      <c r="B633" s="13"/>
    </row>
    <row r="634" spans="2:2" x14ac:dyDescent="0.3">
      <c r="B634" s="13"/>
    </row>
    <row r="635" spans="2:2" x14ac:dyDescent="0.3">
      <c r="B635" s="13"/>
    </row>
    <row r="636" spans="2:2" x14ac:dyDescent="0.3">
      <c r="B636" s="13"/>
    </row>
    <row r="637" spans="2:2" x14ac:dyDescent="0.3">
      <c r="B637" s="13"/>
    </row>
    <row r="638" spans="2:2" x14ac:dyDescent="0.3">
      <c r="B638" s="13"/>
    </row>
    <row r="639" spans="2:2" x14ac:dyDescent="0.3">
      <c r="B639" s="13"/>
    </row>
    <row r="640" spans="2:2" x14ac:dyDescent="0.3">
      <c r="B640" s="13"/>
    </row>
    <row r="641" spans="2:2" x14ac:dyDescent="0.3">
      <c r="B641" s="13"/>
    </row>
    <row r="642" spans="2:2" x14ac:dyDescent="0.3">
      <c r="B642" s="13"/>
    </row>
    <row r="643" spans="2:2" x14ac:dyDescent="0.3">
      <c r="B643" s="13"/>
    </row>
    <row r="644" spans="2:2" x14ac:dyDescent="0.3">
      <c r="B644" s="13"/>
    </row>
    <row r="645" spans="2:2" x14ac:dyDescent="0.3">
      <c r="B645" s="13"/>
    </row>
    <row r="646" spans="2:2" x14ac:dyDescent="0.3">
      <c r="B646" s="13"/>
    </row>
    <row r="647" spans="2:2" x14ac:dyDescent="0.3">
      <c r="B647" s="13"/>
    </row>
    <row r="648" spans="2:2" x14ac:dyDescent="0.3">
      <c r="B648" s="13"/>
    </row>
    <row r="649" spans="2:2" x14ac:dyDescent="0.3">
      <c r="B649" s="13"/>
    </row>
    <row r="650" spans="2:2" x14ac:dyDescent="0.3">
      <c r="B650" s="13"/>
    </row>
    <row r="651" spans="2:2" x14ac:dyDescent="0.3">
      <c r="B651" s="13"/>
    </row>
    <row r="652" spans="2:2" x14ac:dyDescent="0.3">
      <c r="B652" s="13"/>
    </row>
    <row r="653" spans="2:2" x14ac:dyDescent="0.3">
      <c r="B653" s="13"/>
    </row>
    <row r="654" spans="2:2" x14ac:dyDescent="0.3">
      <c r="B654" s="13"/>
    </row>
    <row r="655" spans="2:2" x14ac:dyDescent="0.3">
      <c r="B655" s="13"/>
    </row>
    <row r="656" spans="2:2" x14ac:dyDescent="0.3">
      <c r="B656" s="13"/>
    </row>
    <row r="657" spans="2:2" x14ac:dyDescent="0.3">
      <c r="B657" s="13"/>
    </row>
    <row r="658" spans="2:2" x14ac:dyDescent="0.3">
      <c r="B658" s="13"/>
    </row>
    <row r="659" spans="2:2" x14ac:dyDescent="0.3">
      <c r="B659" s="13"/>
    </row>
    <row r="660" spans="2:2" x14ac:dyDescent="0.3">
      <c r="B660" s="13"/>
    </row>
    <row r="661" spans="2:2" x14ac:dyDescent="0.3">
      <c r="B661" s="13"/>
    </row>
    <row r="662" spans="2:2" x14ac:dyDescent="0.3">
      <c r="B662" s="13"/>
    </row>
    <row r="663" spans="2:2" x14ac:dyDescent="0.3">
      <c r="B663" s="13"/>
    </row>
    <row r="664" spans="2:2" x14ac:dyDescent="0.3">
      <c r="B664" s="13"/>
    </row>
    <row r="665" spans="2:2" x14ac:dyDescent="0.3">
      <c r="B665" s="13"/>
    </row>
    <row r="666" spans="2:2" x14ac:dyDescent="0.3">
      <c r="B666" s="13"/>
    </row>
    <row r="667" spans="2:2" x14ac:dyDescent="0.3">
      <c r="B667" s="13"/>
    </row>
    <row r="668" spans="2:2" x14ac:dyDescent="0.3">
      <c r="B668" s="13"/>
    </row>
    <row r="669" spans="2:2" x14ac:dyDescent="0.3">
      <c r="B669" s="13"/>
    </row>
    <row r="670" spans="2:2" x14ac:dyDescent="0.3">
      <c r="B670" s="13"/>
    </row>
    <row r="671" spans="2:2" x14ac:dyDescent="0.3">
      <c r="B671" s="13"/>
    </row>
    <row r="672" spans="2:2" x14ac:dyDescent="0.3">
      <c r="B672" s="13"/>
    </row>
    <row r="673" spans="2:2" x14ac:dyDescent="0.3">
      <c r="B673" s="13"/>
    </row>
    <row r="674" spans="2:2" x14ac:dyDescent="0.3">
      <c r="B674" s="13"/>
    </row>
    <row r="675" spans="2:2" x14ac:dyDescent="0.3">
      <c r="B675" s="13"/>
    </row>
    <row r="676" spans="2:2" x14ac:dyDescent="0.3">
      <c r="B676" s="13"/>
    </row>
    <row r="677" spans="2:2" x14ac:dyDescent="0.3">
      <c r="B677" s="13"/>
    </row>
    <row r="678" spans="2:2" x14ac:dyDescent="0.3">
      <c r="B678" s="13"/>
    </row>
    <row r="679" spans="2:2" x14ac:dyDescent="0.3">
      <c r="B679" s="13"/>
    </row>
    <row r="680" spans="2:2" x14ac:dyDescent="0.3">
      <c r="B680" s="13"/>
    </row>
    <row r="681" spans="2:2" x14ac:dyDescent="0.3">
      <c r="B681" s="13"/>
    </row>
    <row r="682" spans="2:2" x14ac:dyDescent="0.3">
      <c r="B682" s="13"/>
    </row>
    <row r="683" spans="2:2" x14ac:dyDescent="0.3">
      <c r="B683" s="13"/>
    </row>
    <row r="684" spans="2:2" x14ac:dyDescent="0.3">
      <c r="B684" s="13"/>
    </row>
    <row r="685" spans="2:2" x14ac:dyDescent="0.3">
      <c r="B685" s="13"/>
    </row>
    <row r="686" spans="2:2" x14ac:dyDescent="0.3">
      <c r="B686" s="13"/>
    </row>
    <row r="687" spans="2:2" x14ac:dyDescent="0.3">
      <c r="B687" s="13"/>
    </row>
    <row r="688" spans="2:2" x14ac:dyDescent="0.3">
      <c r="B688" s="13"/>
    </row>
    <row r="689" spans="2:2" x14ac:dyDescent="0.3">
      <c r="B689" s="13"/>
    </row>
    <row r="690" spans="2:2" x14ac:dyDescent="0.3">
      <c r="B690" s="13"/>
    </row>
    <row r="691" spans="2:2" x14ac:dyDescent="0.3">
      <c r="B691" s="13"/>
    </row>
    <row r="692" spans="2:2" x14ac:dyDescent="0.3">
      <c r="B692" s="13"/>
    </row>
    <row r="693" spans="2:2" x14ac:dyDescent="0.3">
      <c r="B693" s="13"/>
    </row>
    <row r="694" spans="2:2" x14ac:dyDescent="0.3">
      <c r="B694" s="13"/>
    </row>
    <row r="695" spans="2:2" x14ac:dyDescent="0.3">
      <c r="B695" s="13"/>
    </row>
    <row r="696" spans="2:2" x14ac:dyDescent="0.3">
      <c r="B696" s="13"/>
    </row>
    <row r="697" spans="2:2" x14ac:dyDescent="0.3">
      <c r="B697" s="13"/>
    </row>
    <row r="698" spans="2:2" x14ac:dyDescent="0.3">
      <c r="B698" s="13"/>
    </row>
    <row r="699" spans="2:2" x14ac:dyDescent="0.3">
      <c r="B699" s="13"/>
    </row>
    <row r="700" spans="2:2" x14ac:dyDescent="0.3">
      <c r="B700" s="13"/>
    </row>
    <row r="701" spans="2:2" x14ac:dyDescent="0.3">
      <c r="B701" s="13"/>
    </row>
    <row r="702" spans="2:2" x14ac:dyDescent="0.3">
      <c r="B702" s="13"/>
    </row>
    <row r="703" spans="2:2" x14ac:dyDescent="0.3">
      <c r="B703" s="13"/>
    </row>
    <row r="704" spans="2:2" x14ac:dyDescent="0.3">
      <c r="B704" s="13"/>
    </row>
    <row r="705" spans="2:2" x14ac:dyDescent="0.3">
      <c r="B705" s="13"/>
    </row>
    <row r="706" spans="2:2" x14ac:dyDescent="0.3">
      <c r="B706" s="13"/>
    </row>
    <row r="707" spans="2:2" x14ac:dyDescent="0.3">
      <c r="B707" s="13"/>
    </row>
    <row r="708" spans="2:2" x14ac:dyDescent="0.3">
      <c r="B708" s="13"/>
    </row>
    <row r="709" spans="2:2" x14ac:dyDescent="0.3">
      <c r="B709" s="13"/>
    </row>
    <row r="710" spans="2:2" x14ac:dyDescent="0.3">
      <c r="B710" s="13"/>
    </row>
    <row r="711" spans="2:2" x14ac:dyDescent="0.3">
      <c r="B711" s="13"/>
    </row>
    <row r="712" spans="2:2" x14ac:dyDescent="0.3">
      <c r="B712" s="13"/>
    </row>
    <row r="713" spans="2:2" x14ac:dyDescent="0.3">
      <c r="B713" s="13"/>
    </row>
    <row r="714" spans="2:2" x14ac:dyDescent="0.3">
      <c r="B714" s="13"/>
    </row>
    <row r="715" spans="2:2" x14ac:dyDescent="0.3">
      <c r="B715" s="13"/>
    </row>
    <row r="716" spans="2:2" x14ac:dyDescent="0.3">
      <c r="B716" s="13"/>
    </row>
    <row r="717" spans="2:2" x14ac:dyDescent="0.3">
      <c r="B717" s="13"/>
    </row>
    <row r="718" spans="2:2" x14ac:dyDescent="0.3">
      <c r="B718" s="13"/>
    </row>
    <row r="719" spans="2:2" x14ac:dyDescent="0.3">
      <c r="B719" s="13"/>
    </row>
    <row r="720" spans="2:2" x14ac:dyDescent="0.3">
      <c r="B720" s="13"/>
    </row>
    <row r="721" spans="2:2" x14ac:dyDescent="0.3">
      <c r="B721" s="13"/>
    </row>
    <row r="722" spans="2:2" x14ac:dyDescent="0.3">
      <c r="B722" s="13"/>
    </row>
    <row r="723" spans="2:2" x14ac:dyDescent="0.3">
      <c r="B723" s="13"/>
    </row>
    <row r="724" spans="2:2" x14ac:dyDescent="0.3">
      <c r="B724" s="13"/>
    </row>
    <row r="725" spans="2:2" x14ac:dyDescent="0.3">
      <c r="B725" s="13"/>
    </row>
    <row r="726" spans="2:2" x14ac:dyDescent="0.3">
      <c r="B726" s="13"/>
    </row>
    <row r="727" spans="2:2" x14ac:dyDescent="0.3">
      <c r="B727" s="13"/>
    </row>
    <row r="728" spans="2:2" x14ac:dyDescent="0.3">
      <c r="B728" s="13"/>
    </row>
    <row r="729" spans="2:2" x14ac:dyDescent="0.3">
      <c r="B729" s="13"/>
    </row>
    <row r="730" spans="2:2" x14ac:dyDescent="0.3">
      <c r="B730" s="13"/>
    </row>
    <row r="731" spans="2:2" x14ac:dyDescent="0.3">
      <c r="B731" s="13"/>
    </row>
    <row r="732" spans="2:2" x14ac:dyDescent="0.3">
      <c r="B732" s="13"/>
    </row>
    <row r="733" spans="2:2" x14ac:dyDescent="0.3">
      <c r="B733" s="13"/>
    </row>
    <row r="734" spans="2:2" x14ac:dyDescent="0.3">
      <c r="B734" s="13"/>
    </row>
    <row r="735" spans="2:2" x14ac:dyDescent="0.3">
      <c r="B735" s="13"/>
    </row>
    <row r="736" spans="2:2" x14ac:dyDescent="0.3">
      <c r="B736" s="13"/>
    </row>
    <row r="737" spans="2:2" x14ac:dyDescent="0.3">
      <c r="B737" s="13"/>
    </row>
    <row r="738" spans="2:2" x14ac:dyDescent="0.3">
      <c r="B738" s="13"/>
    </row>
    <row r="739" spans="2:2" x14ac:dyDescent="0.3">
      <c r="B739" s="13"/>
    </row>
    <row r="740" spans="2:2" x14ac:dyDescent="0.3">
      <c r="B740" s="13"/>
    </row>
    <row r="741" spans="2:2" x14ac:dyDescent="0.3">
      <c r="B741" s="13"/>
    </row>
    <row r="742" spans="2:2" x14ac:dyDescent="0.3">
      <c r="B742" s="13"/>
    </row>
    <row r="743" spans="2:2" x14ac:dyDescent="0.3">
      <c r="B743" s="13"/>
    </row>
    <row r="744" spans="2:2" x14ac:dyDescent="0.3">
      <c r="B744" s="13"/>
    </row>
    <row r="745" spans="2:2" x14ac:dyDescent="0.3">
      <c r="B745" s="13"/>
    </row>
    <row r="746" spans="2:2" x14ac:dyDescent="0.3">
      <c r="B746" s="13"/>
    </row>
    <row r="747" spans="2:2" x14ac:dyDescent="0.3">
      <c r="B747" s="13"/>
    </row>
    <row r="748" spans="2:2" x14ac:dyDescent="0.3">
      <c r="B748" s="13"/>
    </row>
    <row r="749" spans="2:2" x14ac:dyDescent="0.3">
      <c r="B749" s="13"/>
    </row>
    <row r="750" spans="2:2" x14ac:dyDescent="0.3">
      <c r="B750" s="13"/>
    </row>
    <row r="751" spans="2:2" x14ac:dyDescent="0.3">
      <c r="B751" s="13"/>
    </row>
    <row r="752" spans="2:2" x14ac:dyDescent="0.3">
      <c r="B752" s="13"/>
    </row>
    <row r="753" spans="2:2" x14ac:dyDescent="0.3">
      <c r="B753" s="13"/>
    </row>
    <row r="754" spans="2:2" x14ac:dyDescent="0.3">
      <c r="B754" s="13"/>
    </row>
    <row r="755" spans="2:2" x14ac:dyDescent="0.3">
      <c r="B755" s="13"/>
    </row>
    <row r="756" spans="2:2" x14ac:dyDescent="0.3">
      <c r="B756" s="13"/>
    </row>
    <row r="757" spans="2:2" x14ac:dyDescent="0.3">
      <c r="B757" s="13"/>
    </row>
    <row r="758" spans="2:2" x14ac:dyDescent="0.3">
      <c r="B758" s="13"/>
    </row>
    <row r="759" spans="2:2" x14ac:dyDescent="0.3">
      <c r="B759" s="13"/>
    </row>
    <row r="760" spans="2:2" x14ac:dyDescent="0.3">
      <c r="B760" s="13"/>
    </row>
    <row r="761" spans="2:2" x14ac:dyDescent="0.3">
      <c r="B761" s="13"/>
    </row>
    <row r="762" spans="2:2" x14ac:dyDescent="0.3">
      <c r="B762" s="13"/>
    </row>
    <row r="763" spans="2:2" x14ac:dyDescent="0.3">
      <c r="B763" s="13"/>
    </row>
    <row r="764" spans="2:2" x14ac:dyDescent="0.3">
      <c r="B764" s="13"/>
    </row>
    <row r="765" spans="2:2" x14ac:dyDescent="0.3">
      <c r="B765" s="13"/>
    </row>
    <row r="766" spans="2:2" x14ac:dyDescent="0.3">
      <c r="B766" s="13"/>
    </row>
    <row r="767" spans="2:2" x14ac:dyDescent="0.3">
      <c r="B767" s="13"/>
    </row>
    <row r="768" spans="2:2" x14ac:dyDescent="0.3">
      <c r="B768" s="13"/>
    </row>
    <row r="769" spans="2:2" x14ac:dyDescent="0.3">
      <c r="B769" s="13"/>
    </row>
    <row r="770" spans="2:2" x14ac:dyDescent="0.3">
      <c r="B770" s="13"/>
    </row>
    <row r="771" spans="2:2" x14ac:dyDescent="0.3">
      <c r="B771" s="13"/>
    </row>
    <row r="772" spans="2:2" x14ac:dyDescent="0.3">
      <c r="B772" s="13"/>
    </row>
    <row r="773" spans="2:2" x14ac:dyDescent="0.3">
      <c r="B773" s="13"/>
    </row>
    <row r="774" spans="2:2" x14ac:dyDescent="0.3">
      <c r="B774" s="13"/>
    </row>
    <row r="775" spans="2:2" x14ac:dyDescent="0.3">
      <c r="B775" s="13"/>
    </row>
    <row r="776" spans="2:2" x14ac:dyDescent="0.3">
      <c r="B776" s="13"/>
    </row>
    <row r="777" spans="2:2" x14ac:dyDescent="0.3">
      <c r="B777" s="13"/>
    </row>
    <row r="778" spans="2:2" x14ac:dyDescent="0.3">
      <c r="B778" s="13"/>
    </row>
    <row r="779" spans="2:2" x14ac:dyDescent="0.3">
      <c r="B779" s="13"/>
    </row>
    <row r="780" spans="2:2" x14ac:dyDescent="0.3">
      <c r="B780" s="13"/>
    </row>
    <row r="781" spans="2:2" x14ac:dyDescent="0.3">
      <c r="B781" s="13"/>
    </row>
    <row r="782" spans="2:2" x14ac:dyDescent="0.3">
      <c r="B782" s="13"/>
    </row>
    <row r="783" spans="2:2" x14ac:dyDescent="0.3">
      <c r="B783" s="13"/>
    </row>
    <row r="784" spans="2:2" x14ac:dyDescent="0.3">
      <c r="B784" s="13"/>
    </row>
    <row r="785" spans="2:2" x14ac:dyDescent="0.3">
      <c r="B785" s="13"/>
    </row>
    <row r="786" spans="2:2" x14ac:dyDescent="0.3">
      <c r="B786" s="13"/>
    </row>
    <row r="787" spans="2:2" x14ac:dyDescent="0.3">
      <c r="B787" s="13"/>
    </row>
    <row r="788" spans="2:2" x14ac:dyDescent="0.3">
      <c r="B788" s="13"/>
    </row>
    <row r="789" spans="2:2" x14ac:dyDescent="0.3">
      <c r="B789" s="13"/>
    </row>
    <row r="790" spans="2:2" x14ac:dyDescent="0.3">
      <c r="B790" s="13"/>
    </row>
    <row r="791" spans="2:2" x14ac:dyDescent="0.3">
      <c r="B791" s="13"/>
    </row>
    <row r="792" spans="2:2" x14ac:dyDescent="0.3">
      <c r="B792" s="13"/>
    </row>
    <row r="793" spans="2:2" x14ac:dyDescent="0.3">
      <c r="B793" s="13"/>
    </row>
    <row r="794" spans="2:2" x14ac:dyDescent="0.3">
      <c r="B794" s="13"/>
    </row>
    <row r="795" spans="2:2" x14ac:dyDescent="0.3">
      <c r="B795" s="13"/>
    </row>
    <row r="796" spans="2:2" x14ac:dyDescent="0.3">
      <c r="B796" s="13"/>
    </row>
    <row r="797" spans="2:2" x14ac:dyDescent="0.3">
      <c r="B797" s="13"/>
    </row>
    <row r="798" spans="2:2" x14ac:dyDescent="0.3">
      <c r="B798" s="13"/>
    </row>
    <row r="799" spans="2:2" x14ac:dyDescent="0.3">
      <c r="B799" s="13"/>
    </row>
    <row r="800" spans="2:2" x14ac:dyDescent="0.3">
      <c r="B800" s="13"/>
    </row>
    <row r="801" spans="2:2" x14ac:dyDescent="0.3">
      <c r="B801" s="13"/>
    </row>
    <row r="802" spans="2:2" x14ac:dyDescent="0.3">
      <c r="B802" s="13"/>
    </row>
    <row r="803" spans="2:2" x14ac:dyDescent="0.3">
      <c r="B803" s="13"/>
    </row>
    <row r="804" spans="2:2" x14ac:dyDescent="0.3">
      <c r="B804" s="13"/>
    </row>
    <row r="805" spans="2:2" x14ac:dyDescent="0.3">
      <c r="B805" s="13"/>
    </row>
    <row r="806" spans="2:2" x14ac:dyDescent="0.3">
      <c r="B806" s="13"/>
    </row>
    <row r="807" spans="2:2" x14ac:dyDescent="0.3">
      <c r="B807" s="13"/>
    </row>
    <row r="808" spans="2:2" x14ac:dyDescent="0.3">
      <c r="B808" s="13"/>
    </row>
    <row r="809" spans="2:2" x14ac:dyDescent="0.3">
      <c r="B809" s="13"/>
    </row>
    <row r="810" spans="2:2" x14ac:dyDescent="0.3">
      <c r="B810" s="13"/>
    </row>
    <row r="811" spans="2:2" x14ac:dyDescent="0.3">
      <c r="B811" s="13"/>
    </row>
    <row r="812" spans="2:2" x14ac:dyDescent="0.3">
      <c r="B812" s="13"/>
    </row>
    <row r="813" spans="2:2" x14ac:dyDescent="0.3">
      <c r="B813" s="13"/>
    </row>
    <row r="814" spans="2:2" x14ac:dyDescent="0.3">
      <c r="B814" s="13"/>
    </row>
    <row r="815" spans="2:2" x14ac:dyDescent="0.3">
      <c r="B815" s="13"/>
    </row>
    <row r="816" spans="2:2" x14ac:dyDescent="0.3">
      <c r="B816" s="13"/>
    </row>
    <row r="817" spans="2:2" x14ac:dyDescent="0.3">
      <c r="B817" s="13"/>
    </row>
    <row r="818" spans="2:2" x14ac:dyDescent="0.3">
      <c r="B818" s="13"/>
    </row>
    <row r="819" spans="2:2" x14ac:dyDescent="0.3">
      <c r="B819" s="13"/>
    </row>
    <row r="820" spans="2:2" x14ac:dyDescent="0.3">
      <c r="B820" s="13"/>
    </row>
    <row r="821" spans="2:2" x14ac:dyDescent="0.3">
      <c r="B821" s="13"/>
    </row>
    <row r="822" spans="2:2" x14ac:dyDescent="0.3">
      <c r="B822" s="13"/>
    </row>
    <row r="823" spans="2:2" x14ac:dyDescent="0.3">
      <c r="B823" s="13"/>
    </row>
    <row r="824" spans="2:2" x14ac:dyDescent="0.3">
      <c r="B824" s="13"/>
    </row>
    <row r="825" spans="2:2" x14ac:dyDescent="0.3">
      <c r="B825" s="13"/>
    </row>
    <row r="826" spans="2:2" x14ac:dyDescent="0.3">
      <c r="B826" s="13"/>
    </row>
    <row r="827" spans="2:2" x14ac:dyDescent="0.3">
      <c r="B827" s="13"/>
    </row>
    <row r="828" spans="2:2" x14ac:dyDescent="0.3">
      <c r="B828" s="13"/>
    </row>
    <row r="829" spans="2:2" x14ac:dyDescent="0.3">
      <c r="B829" s="13"/>
    </row>
    <row r="830" spans="2:2" x14ac:dyDescent="0.3">
      <c r="B830" s="13"/>
    </row>
    <row r="831" spans="2:2" x14ac:dyDescent="0.3">
      <c r="B831" s="13"/>
    </row>
    <row r="832" spans="2:2" x14ac:dyDescent="0.3">
      <c r="B832" s="13"/>
    </row>
    <row r="833" spans="2:2" x14ac:dyDescent="0.3">
      <c r="B833" s="13"/>
    </row>
    <row r="834" spans="2:2" x14ac:dyDescent="0.3">
      <c r="B834" s="13"/>
    </row>
    <row r="835" spans="2:2" x14ac:dyDescent="0.3">
      <c r="B835" s="13"/>
    </row>
    <row r="836" spans="2:2" x14ac:dyDescent="0.3">
      <c r="B836" s="13"/>
    </row>
    <row r="837" spans="2:2" x14ac:dyDescent="0.3">
      <c r="B837" s="13"/>
    </row>
    <row r="838" spans="2:2" x14ac:dyDescent="0.3">
      <c r="B838" s="13"/>
    </row>
    <row r="839" spans="2:2" x14ac:dyDescent="0.3">
      <c r="B839" s="13"/>
    </row>
    <row r="840" spans="2:2" x14ac:dyDescent="0.3">
      <c r="B840" s="13"/>
    </row>
    <row r="841" spans="2:2" x14ac:dyDescent="0.3">
      <c r="B841" s="13"/>
    </row>
    <row r="842" spans="2:2" x14ac:dyDescent="0.3">
      <c r="B842" s="13"/>
    </row>
    <row r="843" spans="2:2" x14ac:dyDescent="0.3">
      <c r="B843" s="13"/>
    </row>
    <row r="844" spans="2:2" x14ac:dyDescent="0.3">
      <c r="B844" s="13"/>
    </row>
    <row r="845" spans="2:2" x14ac:dyDescent="0.3">
      <c r="B845" s="13"/>
    </row>
    <row r="846" spans="2:2" x14ac:dyDescent="0.3">
      <c r="B846" s="13"/>
    </row>
    <row r="847" spans="2:2" x14ac:dyDescent="0.3">
      <c r="B847" s="13"/>
    </row>
    <row r="848" spans="2:2" x14ac:dyDescent="0.3">
      <c r="B848" s="13"/>
    </row>
    <row r="849" spans="2:2" x14ac:dyDescent="0.3">
      <c r="B849" s="13"/>
    </row>
    <row r="850" spans="2:2" x14ac:dyDescent="0.3">
      <c r="B850" s="13"/>
    </row>
    <row r="851" spans="2:2" x14ac:dyDescent="0.3">
      <c r="B851" s="13"/>
    </row>
    <row r="852" spans="2:2" x14ac:dyDescent="0.3">
      <c r="B852" s="13"/>
    </row>
    <row r="853" spans="2:2" x14ac:dyDescent="0.3">
      <c r="B853" s="13"/>
    </row>
    <row r="854" spans="2:2" x14ac:dyDescent="0.3">
      <c r="B854" s="13"/>
    </row>
    <row r="855" spans="2:2" x14ac:dyDescent="0.3">
      <c r="B855" s="13"/>
    </row>
    <row r="856" spans="2:2" x14ac:dyDescent="0.3">
      <c r="B856" s="13"/>
    </row>
    <row r="857" spans="2:2" x14ac:dyDescent="0.3">
      <c r="B857" s="13"/>
    </row>
    <row r="858" spans="2:2" x14ac:dyDescent="0.3">
      <c r="B858" s="13"/>
    </row>
    <row r="859" spans="2:2" x14ac:dyDescent="0.3">
      <c r="B859" s="13"/>
    </row>
    <row r="860" spans="2:2" x14ac:dyDescent="0.3">
      <c r="B860" s="13"/>
    </row>
    <row r="861" spans="2:2" x14ac:dyDescent="0.3">
      <c r="B861" s="13"/>
    </row>
    <row r="862" spans="2:2" x14ac:dyDescent="0.3">
      <c r="B862" s="13"/>
    </row>
    <row r="863" spans="2:2" x14ac:dyDescent="0.3">
      <c r="B863" s="13"/>
    </row>
    <row r="864" spans="2:2" x14ac:dyDescent="0.3">
      <c r="B864" s="13"/>
    </row>
    <row r="865" spans="2:2" x14ac:dyDescent="0.3">
      <c r="B865" s="13"/>
    </row>
    <row r="866" spans="2:2" x14ac:dyDescent="0.3">
      <c r="B866" s="13"/>
    </row>
    <row r="867" spans="2:2" x14ac:dyDescent="0.3">
      <c r="B867" s="13"/>
    </row>
    <row r="868" spans="2:2" x14ac:dyDescent="0.3">
      <c r="B868" s="13"/>
    </row>
    <row r="869" spans="2:2" x14ac:dyDescent="0.3">
      <c r="B869" s="13"/>
    </row>
    <row r="870" spans="2:2" x14ac:dyDescent="0.3">
      <c r="B870" s="13"/>
    </row>
    <row r="871" spans="2:2" x14ac:dyDescent="0.3">
      <c r="B871" s="13"/>
    </row>
    <row r="872" spans="2:2" x14ac:dyDescent="0.3">
      <c r="B872" s="13"/>
    </row>
    <row r="873" spans="2:2" x14ac:dyDescent="0.3">
      <c r="B873" s="13"/>
    </row>
    <row r="874" spans="2:2" x14ac:dyDescent="0.3">
      <c r="B874" s="13"/>
    </row>
    <row r="875" spans="2:2" x14ac:dyDescent="0.3">
      <c r="B875" s="13"/>
    </row>
    <row r="876" spans="2:2" x14ac:dyDescent="0.3">
      <c r="B876" s="13"/>
    </row>
    <row r="877" spans="2:2" x14ac:dyDescent="0.3">
      <c r="B877" s="13"/>
    </row>
    <row r="878" spans="2:2" x14ac:dyDescent="0.3">
      <c r="B878" s="13"/>
    </row>
    <row r="879" spans="2:2" x14ac:dyDescent="0.3">
      <c r="B879" s="13"/>
    </row>
    <row r="880" spans="2:2" x14ac:dyDescent="0.3">
      <c r="B880" s="13"/>
    </row>
    <row r="881" spans="2:2" x14ac:dyDescent="0.3">
      <c r="B881" s="13"/>
    </row>
    <row r="882" spans="2:2" x14ac:dyDescent="0.3">
      <c r="B882" s="13"/>
    </row>
    <row r="883" spans="2:2" x14ac:dyDescent="0.3">
      <c r="B883" s="13"/>
    </row>
    <row r="884" spans="2:2" x14ac:dyDescent="0.3">
      <c r="B884" s="13"/>
    </row>
    <row r="885" spans="2:2" x14ac:dyDescent="0.3">
      <c r="B885" s="13"/>
    </row>
    <row r="886" spans="2:2" x14ac:dyDescent="0.3">
      <c r="B886" s="13"/>
    </row>
    <row r="887" spans="2:2" x14ac:dyDescent="0.3">
      <c r="B887" s="13"/>
    </row>
    <row r="888" spans="2:2" x14ac:dyDescent="0.3">
      <c r="B888" s="13"/>
    </row>
    <row r="889" spans="2:2" x14ac:dyDescent="0.3">
      <c r="B889" s="13"/>
    </row>
    <row r="890" spans="2:2" x14ac:dyDescent="0.3">
      <c r="B890" s="13"/>
    </row>
    <row r="891" spans="2:2" x14ac:dyDescent="0.3">
      <c r="B891" s="13"/>
    </row>
    <row r="892" spans="2:2" x14ac:dyDescent="0.3">
      <c r="B892" s="13"/>
    </row>
    <row r="893" spans="2:2" x14ac:dyDescent="0.3">
      <c r="B893" s="13"/>
    </row>
    <row r="894" spans="2:2" x14ac:dyDescent="0.3">
      <c r="B894" s="13"/>
    </row>
    <row r="895" spans="2:2" x14ac:dyDescent="0.3">
      <c r="B895" s="13"/>
    </row>
    <row r="896" spans="2:2" x14ac:dyDescent="0.3">
      <c r="B896" s="13"/>
    </row>
    <row r="897" spans="2:2" x14ac:dyDescent="0.3">
      <c r="B897" s="13"/>
    </row>
    <row r="898" spans="2:2" x14ac:dyDescent="0.3">
      <c r="B898" s="13"/>
    </row>
    <row r="899" spans="2:2" x14ac:dyDescent="0.3">
      <c r="B899" s="13"/>
    </row>
    <row r="900" spans="2:2" x14ac:dyDescent="0.3">
      <c r="B900" s="13"/>
    </row>
    <row r="901" spans="2:2" x14ac:dyDescent="0.3">
      <c r="B901" s="13"/>
    </row>
    <row r="902" spans="2:2" x14ac:dyDescent="0.3">
      <c r="B902" s="13"/>
    </row>
    <row r="903" spans="2:2" x14ac:dyDescent="0.3">
      <c r="B903" s="13"/>
    </row>
    <row r="904" spans="2:2" x14ac:dyDescent="0.3">
      <c r="B904" s="13"/>
    </row>
    <row r="905" spans="2:2" x14ac:dyDescent="0.3">
      <c r="B905" s="13"/>
    </row>
    <row r="906" spans="2:2" x14ac:dyDescent="0.3">
      <c r="B906" s="13"/>
    </row>
    <row r="907" spans="2:2" x14ac:dyDescent="0.3">
      <c r="B907" s="13"/>
    </row>
    <row r="908" spans="2:2" x14ac:dyDescent="0.3">
      <c r="B908" s="13"/>
    </row>
    <row r="909" spans="2:2" x14ac:dyDescent="0.3">
      <c r="B909" s="13"/>
    </row>
    <row r="910" spans="2:2" x14ac:dyDescent="0.3">
      <c r="B910" s="13"/>
    </row>
    <row r="911" spans="2:2" x14ac:dyDescent="0.3">
      <c r="B911" s="13"/>
    </row>
    <row r="912" spans="2:2" x14ac:dyDescent="0.3">
      <c r="B912" s="13"/>
    </row>
    <row r="913" spans="2:2" x14ac:dyDescent="0.3">
      <c r="B913" s="13"/>
    </row>
    <row r="914" spans="2:2" x14ac:dyDescent="0.3">
      <c r="B914" s="13"/>
    </row>
    <row r="915" spans="2:2" x14ac:dyDescent="0.3">
      <c r="B915" s="13"/>
    </row>
    <row r="916" spans="2:2" x14ac:dyDescent="0.3">
      <c r="B916" s="13"/>
    </row>
    <row r="917" spans="2:2" x14ac:dyDescent="0.3">
      <c r="B917" s="13"/>
    </row>
    <row r="918" spans="2:2" x14ac:dyDescent="0.3">
      <c r="B918" s="13"/>
    </row>
    <row r="919" spans="2:2" x14ac:dyDescent="0.3">
      <c r="B919" s="13"/>
    </row>
    <row r="920" spans="2:2" x14ac:dyDescent="0.3">
      <c r="B920" s="13"/>
    </row>
    <row r="921" spans="2:2" x14ac:dyDescent="0.3">
      <c r="B921" s="13"/>
    </row>
    <row r="922" spans="2:2" x14ac:dyDescent="0.3">
      <c r="B922" s="13"/>
    </row>
    <row r="923" spans="2:2" x14ac:dyDescent="0.3">
      <c r="B923" s="13"/>
    </row>
    <row r="924" spans="2:2" x14ac:dyDescent="0.3">
      <c r="B924" s="13"/>
    </row>
    <row r="925" spans="2:2" x14ac:dyDescent="0.3">
      <c r="B925" s="13"/>
    </row>
    <row r="926" spans="2:2" x14ac:dyDescent="0.3">
      <c r="B926" s="13"/>
    </row>
    <row r="927" spans="2:2" x14ac:dyDescent="0.3">
      <c r="B927" s="13"/>
    </row>
    <row r="928" spans="2:2" x14ac:dyDescent="0.3">
      <c r="B928" s="13"/>
    </row>
    <row r="929" spans="2:2" x14ac:dyDescent="0.3">
      <c r="B929" s="13"/>
    </row>
    <row r="930" spans="2:2" x14ac:dyDescent="0.3">
      <c r="B930" s="13"/>
    </row>
    <row r="931" spans="2:2" x14ac:dyDescent="0.3">
      <c r="B931" s="13"/>
    </row>
    <row r="932" spans="2:2" x14ac:dyDescent="0.3">
      <c r="B932" s="13"/>
    </row>
    <row r="933" spans="2:2" x14ac:dyDescent="0.3">
      <c r="B933" s="13"/>
    </row>
    <row r="934" spans="2:2" x14ac:dyDescent="0.3">
      <c r="B934" s="13"/>
    </row>
    <row r="935" spans="2:2" x14ac:dyDescent="0.3">
      <c r="B935" s="13"/>
    </row>
    <row r="936" spans="2:2" x14ac:dyDescent="0.3">
      <c r="B936" s="13"/>
    </row>
    <row r="937" spans="2:2" x14ac:dyDescent="0.3">
      <c r="B937" s="13"/>
    </row>
    <row r="938" spans="2:2" x14ac:dyDescent="0.3">
      <c r="B938" s="13"/>
    </row>
    <row r="939" spans="2:2" x14ac:dyDescent="0.3">
      <c r="B939" s="13"/>
    </row>
    <row r="940" spans="2:2" x14ac:dyDescent="0.3">
      <c r="B940" s="13"/>
    </row>
    <row r="941" spans="2:2" x14ac:dyDescent="0.3">
      <c r="B941" s="13"/>
    </row>
    <row r="942" spans="2:2" x14ac:dyDescent="0.3">
      <c r="B942" s="13"/>
    </row>
    <row r="943" spans="2:2" x14ac:dyDescent="0.3">
      <c r="B943" s="13"/>
    </row>
    <row r="944" spans="2:2" x14ac:dyDescent="0.3">
      <c r="B944" s="13"/>
    </row>
    <row r="945" spans="2:2" x14ac:dyDescent="0.3">
      <c r="B945" s="13"/>
    </row>
    <row r="946" spans="2:2" x14ac:dyDescent="0.3">
      <c r="B946" s="13"/>
    </row>
    <row r="947" spans="2:2" x14ac:dyDescent="0.3">
      <c r="B947" s="13"/>
    </row>
    <row r="948" spans="2:2" x14ac:dyDescent="0.3">
      <c r="B948" s="13"/>
    </row>
    <row r="949" spans="2:2" x14ac:dyDescent="0.3">
      <c r="B949" s="13"/>
    </row>
    <row r="950" spans="2:2" x14ac:dyDescent="0.3">
      <c r="B950" s="13"/>
    </row>
    <row r="951" spans="2:2" x14ac:dyDescent="0.3">
      <c r="B951" s="13"/>
    </row>
    <row r="952" spans="2:2" x14ac:dyDescent="0.3">
      <c r="B952" s="13"/>
    </row>
    <row r="953" spans="2:2" x14ac:dyDescent="0.3">
      <c r="B953" s="13"/>
    </row>
    <row r="954" spans="2:2" x14ac:dyDescent="0.3">
      <c r="B954" s="13"/>
    </row>
    <row r="955" spans="2:2" x14ac:dyDescent="0.3">
      <c r="B955" s="13"/>
    </row>
    <row r="956" spans="2:2" x14ac:dyDescent="0.3">
      <c r="B956" s="13"/>
    </row>
    <row r="957" spans="2:2" x14ac:dyDescent="0.3">
      <c r="B957" s="13"/>
    </row>
    <row r="958" spans="2:2" x14ac:dyDescent="0.3">
      <c r="B958" s="13"/>
    </row>
    <row r="959" spans="2:2" x14ac:dyDescent="0.3">
      <c r="B959" s="13"/>
    </row>
    <row r="960" spans="2:2" x14ac:dyDescent="0.3">
      <c r="B960" s="13"/>
    </row>
    <row r="961" spans="2:2" x14ac:dyDescent="0.3">
      <c r="B961" s="13"/>
    </row>
    <row r="962" spans="2:2" x14ac:dyDescent="0.3">
      <c r="B962" s="13"/>
    </row>
    <row r="963" spans="2:2" x14ac:dyDescent="0.3">
      <c r="B963" s="13"/>
    </row>
    <row r="964" spans="2:2" x14ac:dyDescent="0.3">
      <c r="B964" s="13"/>
    </row>
    <row r="965" spans="2:2" x14ac:dyDescent="0.3">
      <c r="B965" s="13"/>
    </row>
    <row r="966" spans="2:2" x14ac:dyDescent="0.3">
      <c r="B966" s="13"/>
    </row>
    <row r="967" spans="2:2" x14ac:dyDescent="0.3">
      <c r="B967" s="13"/>
    </row>
    <row r="968" spans="2:2" x14ac:dyDescent="0.3">
      <c r="B968" s="13"/>
    </row>
    <row r="969" spans="2:2" x14ac:dyDescent="0.3">
      <c r="B969" s="13"/>
    </row>
    <row r="970" spans="2:2" x14ac:dyDescent="0.3">
      <c r="B970" s="13"/>
    </row>
    <row r="971" spans="2:2" x14ac:dyDescent="0.3">
      <c r="B971" s="13"/>
    </row>
    <row r="972" spans="2:2" x14ac:dyDescent="0.3">
      <c r="B972" s="13"/>
    </row>
    <row r="973" spans="2:2" x14ac:dyDescent="0.3">
      <c r="B973" s="13"/>
    </row>
    <row r="974" spans="2:2" x14ac:dyDescent="0.3">
      <c r="B974" s="13"/>
    </row>
    <row r="975" spans="2:2" x14ac:dyDescent="0.3">
      <c r="B975" s="13"/>
    </row>
    <row r="976" spans="2:2" x14ac:dyDescent="0.3">
      <c r="B976" s="13"/>
    </row>
    <row r="977" spans="2:2" x14ac:dyDescent="0.3">
      <c r="B977" s="13"/>
    </row>
    <row r="978" spans="2:2" x14ac:dyDescent="0.3">
      <c r="B978" s="13"/>
    </row>
    <row r="979" spans="2:2" x14ac:dyDescent="0.3">
      <c r="B979" s="13"/>
    </row>
    <row r="980" spans="2:2" x14ac:dyDescent="0.3">
      <c r="B980" s="13"/>
    </row>
    <row r="981" spans="2:2" x14ac:dyDescent="0.3">
      <c r="B981" s="13"/>
    </row>
    <row r="982" spans="2:2" x14ac:dyDescent="0.3">
      <c r="B982" s="13"/>
    </row>
    <row r="983" spans="2:2" x14ac:dyDescent="0.3">
      <c r="B983" s="13"/>
    </row>
    <row r="984" spans="2:2" x14ac:dyDescent="0.3">
      <c r="B984" s="13"/>
    </row>
    <row r="985" spans="2:2" x14ac:dyDescent="0.3">
      <c r="B985" s="13"/>
    </row>
    <row r="986" spans="2:2" x14ac:dyDescent="0.3">
      <c r="B986" s="13"/>
    </row>
    <row r="987" spans="2:2" x14ac:dyDescent="0.3">
      <c r="B987" s="13"/>
    </row>
    <row r="988" spans="2:2" x14ac:dyDescent="0.3">
      <c r="B988" s="13"/>
    </row>
    <row r="989" spans="2:2" x14ac:dyDescent="0.3">
      <c r="B989" s="13"/>
    </row>
    <row r="990" spans="2:2" x14ac:dyDescent="0.3">
      <c r="B990" s="13"/>
    </row>
    <row r="991" spans="2:2" x14ac:dyDescent="0.3">
      <c r="B991" s="13"/>
    </row>
    <row r="992" spans="2:2" x14ac:dyDescent="0.3">
      <c r="B992" s="13"/>
    </row>
    <row r="993" spans="2:2" x14ac:dyDescent="0.3">
      <c r="B993" s="13"/>
    </row>
    <row r="994" spans="2:2" x14ac:dyDescent="0.3">
      <c r="B994" s="13"/>
    </row>
    <row r="995" spans="2:2" x14ac:dyDescent="0.3">
      <c r="B995" s="13"/>
    </row>
    <row r="996" spans="2:2" x14ac:dyDescent="0.3">
      <c r="B996" s="13"/>
    </row>
    <row r="997" spans="2:2" x14ac:dyDescent="0.3">
      <c r="B997" s="13"/>
    </row>
    <row r="998" spans="2:2" x14ac:dyDescent="0.3">
      <c r="B998" s="13"/>
    </row>
    <row r="999" spans="2:2" x14ac:dyDescent="0.3">
      <c r="B999" s="13"/>
    </row>
    <row r="1000" spans="2:2" x14ac:dyDescent="0.3">
      <c r="B1000" s="13"/>
    </row>
    <row r="1001" spans="2:2" x14ac:dyDescent="0.3">
      <c r="B1001" s="13"/>
    </row>
    <row r="1002" spans="2:2" x14ac:dyDescent="0.3">
      <c r="B1002" s="13"/>
    </row>
    <row r="1003" spans="2:2" x14ac:dyDescent="0.3">
      <c r="B1003" s="13"/>
    </row>
    <row r="1004" spans="2:2" x14ac:dyDescent="0.3">
      <c r="B1004" s="13"/>
    </row>
    <row r="1005" spans="2:2" x14ac:dyDescent="0.3">
      <c r="B1005" s="13"/>
    </row>
    <row r="1006" spans="2:2" x14ac:dyDescent="0.3">
      <c r="B1006" s="13"/>
    </row>
    <row r="1007" spans="2:2" x14ac:dyDescent="0.3">
      <c r="B1007" s="13"/>
    </row>
    <row r="1008" spans="2:2" x14ac:dyDescent="0.3">
      <c r="B1008" s="13"/>
    </row>
    <row r="1009" spans="2:2" x14ac:dyDescent="0.3">
      <c r="B1009" s="13"/>
    </row>
    <row r="1010" spans="2:2" x14ac:dyDescent="0.3">
      <c r="B1010" s="13"/>
    </row>
    <row r="1011" spans="2:2" x14ac:dyDescent="0.3">
      <c r="B1011" s="13"/>
    </row>
    <row r="1012" spans="2:2" x14ac:dyDescent="0.3">
      <c r="B1012" s="13"/>
    </row>
    <row r="1013" spans="2:2" x14ac:dyDescent="0.3">
      <c r="B1013" s="13"/>
    </row>
    <row r="1014" spans="2:2" x14ac:dyDescent="0.3">
      <c r="B1014" s="13"/>
    </row>
    <row r="1015" spans="2:2" x14ac:dyDescent="0.3">
      <c r="B1015" s="13"/>
    </row>
    <row r="1016" spans="2:2" x14ac:dyDescent="0.3">
      <c r="B1016" s="13"/>
    </row>
    <row r="1017" spans="2:2" x14ac:dyDescent="0.3">
      <c r="B1017" s="13"/>
    </row>
    <row r="1018" spans="2:2" x14ac:dyDescent="0.3">
      <c r="B1018" s="13"/>
    </row>
    <row r="1019" spans="2:2" x14ac:dyDescent="0.3">
      <c r="B1019" s="13"/>
    </row>
    <row r="1020" spans="2:2" x14ac:dyDescent="0.3">
      <c r="B1020" s="13"/>
    </row>
    <row r="1021" spans="2:2" x14ac:dyDescent="0.3">
      <c r="B1021" s="13"/>
    </row>
    <row r="1022" spans="2:2" x14ac:dyDescent="0.3">
      <c r="B1022" s="13"/>
    </row>
    <row r="1023" spans="2:2" x14ac:dyDescent="0.3">
      <c r="B1023" s="13"/>
    </row>
    <row r="1024" spans="2:2" x14ac:dyDescent="0.3">
      <c r="B1024" s="13"/>
    </row>
    <row r="1025" spans="2:2" x14ac:dyDescent="0.3">
      <c r="B1025" s="13"/>
    </row>
    <row r="1026" spans="2:2" x14ac:dyDescent="0.3">
      <c r="B1026" s="13"/>
    </row>
    <row r="1027" spans="2:2" x14ac:dyDescent="0.3">
      <c r="B1027" s="13"/>
    </row>
    <row r="1028" spans="2:2" x14ac:dyDescent="0.3">
      <c r="B1028" s="13"/>
    </row>
    <row r="1029" spans="2:2" x14ac:dyDescent="0.3">
      <c r="B1029" s="13"/>
    </row>
    <row r="1030" spans="2:2" x14ac:dyDescent="0.3">
      <c r="B1030" s="13"/>
    </row>
    <row r="1031" spans="2:2" x14ac:dyDescent="0.3">
      <c r="B1031" s="13"/>
    </row>
    <row r="1032" spans="2:2" x14ac:dyDescent="0.3">
      <c r="B1032" s="13"/>
    </row>
    <row r="1033" spans="2:2" x14ac:dyDescent="0.3">
      <c r="B1033" s="13"/>
    </row>
    <row r="1034" spans="2:2" x14ac:dyDescent="0.3">
      <c r="B1034" s="13"/>
    </row>
    <row r="1035" spans="2:2" x14ac:dyDescent="0.3">
      <c r="B1035" s="13"/>
    </row>
    <row r="1036" spans="2:2" x14ac:dyDescent="0.3">
      <c r="B1036" s="13"/>
    </row>
    <row r="1037" spans="2:2" x14ac:dyDescent="0.3">
      <c r="B1037" s="13"/>
    </row>
    <row r="1038" spans="2:2" x14ac:dyDescent="0.3">
      <c r="B1038" s="13"/>
    </row>
    <row r="1039" spans="2:2" x14ac:dyDescent="0.3">
      <c r="B1039" s="13"/>
    </row>
    <row r="1040" spans="2:2" x14ac:dyDescent="0.3">
      <c r="B1040" s="13"/>
    </row>
    <row r="1041" spans="2:2" x14ac:dyDescent="0.3">
      <c r="B1041" s="13"/>
    </row>
    <row r="1042" spans="2:2" x14ac:dyDescent="0.3">
      <c r="B1042" s="13"/>
    </row>
    <row r="1043" spans="2:2" x14ac:dyDescent="0.3">
      <c r="B1043" s="13"/>
    </row>
    <row r="1044" spans="2:2" x14ac:dyDescent="0.3">
      <c r="B1044" s="13"/>
    </row>
    <row r="1045" spans="2:2" x14ac:dyDescent="0.3">
      <c r="B1045" s="13"/>
    </row>
    <row r="1046" spans="2:2" x14ac:dyDescent="0.3">
      <c r="B1046" s="13"/>
    </row>
    <row r="1047" spans="2:2" x14ac:dyDescent="0.3">
      <c r="B1047" s="13"/>
    </row>
    <row r="1048" spans="2:2" x14ac:dyDescent="0.3">
      <c r="B1048" s="13"/>
    </row>
    <row r="1049" spans="2:2" x14ac:dyDescent="0.3">
      <c r="B1049" s="13"/>
    </row>
    <row r="1050" spans="2:2" x14ac:dyDescent="0.3">
      <c r="B1050" s="13"/>
    </row>
    <row r="1051" spans="2:2" x14ac:dyDescent="0.3">
      <c r="B1051" s="13"/>
    </row>
    <row r="1052" spans="2:2" x14ac:dyDescent="0.3">
      <c r="B1052" s="13"/>
    </row>
    <row r="1053" spans="2:2" x14ac:dyDescent="0.3">
      <c r="B1053" s="13"/>
    </row>
    <row r="1054" spans="2:2" x14ac:dyDescent="0.3">
      <c r="B1054" s="13"/>
    </row>
    <row r="1055" spans="2:2" x14ac:dyDescent="0.3">
      <c r="B1055" s="13"/>
    </row>
    <row r="1056" spans="2:2" x14ac:dyDescent="0.3">
      <c r="B1056" s="13"/>
    </row>
    <row r="1057" spans="2:2" x14ac:dyDescent="0.3">
      <c r="B1057" s="13"/>
    </row>
    <row r="1058" spans="2:2" x14ac:dyDescent="0.3">
      <c r="B1058" s="13"/>
    </row>
    <row r="1059" spans="2:2" x14ac:dyDescent="0.3">
      <c r="B1059" s="13"/>
    </row>
    <row r="1060" spans="2:2" x14ac:dyDescent="0.3">
      <c r="B1060" s="13"/>
    </row>
    <row r="1061" spans="2:2" x14ac:dyDescent="0.3">
      <c r="B1061" s="13"/>
    </row>
    <row r="1062" spans="2:2" x14ac:dyDescent="0.3">
      <c r="B1062" s="13"/>
    </row>
    <row r="1063" spans="2:2" x14ac:dyDescent="0.3">
      <c r="B1063" s="13"/>
    </row>
    <row r="1064" spans="2:2" x14ac:dyDescent="0.3">
      <c r="B1064" s="13"/>
    </row>
    <row r="1065" spans="2:2" x14ac:dyDescent="0.3">
      <c r="B1065" s="13"/>
    </row>
    <row r="1066" spans="2:2" x14ac:dyDescent="0.3">
      <c r="B1066" s="13"/>
    </row>
    <row r="1067" spans="2:2" x14ac:dyDescent="0.3">
      <c r="B1067" s="13"/>
    </row>
    <row r="1068" spans="2:2" x14ac:dyDescent="0.3">
      <c r="B1068" s="13"/>
    </row>
    <row r="1069" spans="2:2" x14ac:dyDescent="0.3">
      <c r="B1069" s="13"/>
    </row>
    <row r="1070" spans="2:2" x14ac:dyDescent="0.3">
      <c r="B1070" s="13"/>
    </row>
    <row r="1071" spans="2:2" x14ac:dyDescent="0.3">
      <c r="B1071" s="13"/>
    </row>
    <row r="1072" spans="2:2" x14ac:dyDescent="0.3">
      <c r="B1072" s="13"/>
    </row>
    <row r="1073" spans="2:2" x14ac:dyDescent="0.3">
      <c r="B1073" s="13"/>
    </row>
    <row r="1074" spans="2:2" x14ac:dyDescent="0.3">
      <c r="B1074" s="13"/>
    </row>
    <row r="1075" spans="2:2" x14ac:dyDescent="0.3">
      <c r="B1075" s="13"/>
    </row>
    <row r="1076" spans="2:2" x14ac:dyDescent="0.3">
      <c r="B1076" s="13"/>
    </row>
    <row r="1077" spans="2:2" x14ac:dyDescent="0.3">
      <c r="B1077" s="13"/>
    </row>
    <row r="1078" spans="2:2" x14ac:dyDescent="0.3">
      <c r="B1078" s="13"/>
    </row>
    <row r="1079" spans="2:2" x14ac:dyDescent="0.3">
      <c r="B1079" s="13"/>
    </row>
    <row r="1080" spans="2:2" x14ac:dyDescent="0.3">
      <c r="B1080" s="13"/>
    </row>
    <row r="1081" spans="2:2" x14ac:dyDescent="0.3">
      <c r="B1081" s="13"/>
    </row>
    <row r="1082" spans="2:2" x14ac:dyDescent="0.3">
      <c r="B1082" s="13"/>
    </row>
    <row r="1083" spans="2:2" x14ac:dyDescent="0.3">
      <c r="B1083" s="13"/>
    </row>
    <row r="1084" spans="2:2" x14ac:dyDescent="0.3">
      <c r="B1084" s="13"/>
    </row>
    <row r="1085" spans="2:2" x14ac:dyDescent="0.3">
      <c r="B1085" s="13"/>
    </row>
    <row r="1086" spans="2:2" x14ac:dyDescent="0.3">
      <c r="B1086" s="13"/>
    </row>
    <row r="1087" spans="2:2" x14ac:dyDescent="0.3">
      <c r="B1087" s="13"/>
    </row>
    <row r="1088" spans="2:2" x14ac:dyDescent="0.3">
      <c r="B1088" s="13"/>
    </row>
    <row r="1089" spans="2:2" x14ac:dyDescent="0.3">
      <c r="B1089" s="13"/>
    </row>
    <row r="1090" spans="2:2" x14ac:dyDescent="0.3">
      <c r="B1090" s="13"/>
    </row>
    <row r="1091" spans="2:2" x14ac:dyDescent="0.3">
      <c r="B1091" s="13"/>
    </row>
    <row r="1092" spans="2:2" x14ac:dyDescent="0.3">
      <c r="B1092" s="13"/>
    </row>
    <row r="1093" spans="2:2" x14ac:dyDescent="0.3">
      <c r="B1093" s="13"/>
    </row>
    <row r="1094" spans="2:2" x14ac:dyDescent="0.3">
      <c r="B1094" s="13"/>
    </row>
    <row r="1095" spans="2:2" x14ac:dyDescent="0.3">
      <c r="B1095" s="13"/>
    </row>
    <row r="1096" spans="2:2" x14ac:dyDescent="0.3">
      <c r="B1096" s="13"/>
    </row>
    <row r="1097" spans="2:2" x14ac:dyDescent="0.3">
      <c r="B1097" s="13"/>
    </row>
    <row r="1098" spans="2:2" x14ac:dyDescent="0.3">
      <c r="B1098" s="13"/>
    </row>
    <row r="1099" spans="2:2" x14ac:dyDescent="0.3">
      <c r="B1099" s="13"/>
    </row>
    <row r="1100" spans="2:2" x14ac:dyDescent="0.3">
      <c r="B1100" s="13"/>
    </row>
    <row r="1101" spans="2:2" x14ac:dyDescent="0.3">
      <c r="B1101" s="13"/>
    </row>
    <row r="1102" spans="2:2" x14ac:dyDescent="0.3">
      <c r="B1102" s="13"/>
    </row>
    <row r="1103" spans="2:2" x14ac:dyDescent="0.3">
      <c r="B1103" s="13"/>
    </row>
    <row r="1104" spans="2:2" x14ac:dyDescent="0.3">
      <c r="B1104" s="13"/>
    </row>
    <row r="1105" spans="2:2" x14ac:dyDescent="0.3">
      <c r="B1105" s="13"/>
    </row>
    <row r="1106" spans="2:2" x14ac:dyDescent="0.3">
      <c r="B1106" s="13"/>
    </row>
    <row r="1107" spans="2:2" x14ac:dyDescent="0.3">
      <c r="B1107" s="13"/>
    </row>
    <row r="1108" spans="2:2" x14ac:dyDescent="0.3">
      <c r="B1108" s="13"/>
    </row>
    <row r="1109" spans="2:2" x14ac:dyDescent="0.3">
      <c r="B1109" s="13"/>
    </row>
    <row r="1110" spans="2:2" x14ac:dyDescent="0.3">
      <c r="B1110" s="13"/>
    </row>
    <row r="1111" spans="2:2" x14ac:dyDescent="0.3">
      <c r="B1111" s="13"/>
    </row>
    <row r="1112" spans="2:2" x14ac:dyDescent="0.3">
      <c r="B1112" s="13"/>
    </row>
    <row r="1113" spans="2:2" x14ac:dyDescent="0.3">
      <c r="B1113" s="13"/>
    </row>
    <row r="1114" spans="2:2" x14ac:dyDescent="0.3">
      <c r="B1114" s="13"/>
    </row>
    <row r="1115" spans="2:2" x14ac:dyDescent="0.3">
      <c r="B1115" s="13"/>
    </row>
    <row r="1116" spans="2:2" x14ac:dyDescent="0.3">
      <c r="B1116" s="13"/>
    </row>
    <row r="1117" spans="2:2" x14ac:dyDescent="0.3">
      <c r="B1117" s="13"/>
    </row>
    <row r="1118" spans="2:2" x14ac:dyDescent="0.3">
      <c r="B1118" s="13"/>
    </row>
    <row r="1119" spans="2:2" x14ac:dyDescent="0.3">
      <c r="B1119" s="13"/>
    </row>
    <row r="1120" spans="2:2" x14ac:dyDescent="0.3">
      <c r="B1120" s="13"/>
    </row>
    <row r="1121" spans="2:2" x14ac:dyDescent="0.3">
      <c r="B1121" s="13"/>
    </row>
    <row r="1122" spans="2:2" x14ac:dyDescent="0.3">
      <c r="B1122" s="13"/>
    </row>
    <row r="1123" spans="2:2" x14ac:dyDescent="0.3">
      <c r="B1123" s="13"/>
    </row>
    <row r="1124" spans="2:2" x14ac:dyDescent="0.3">
      <c r="B1124" s="13"/>
    </row>
    <row r="1125" spans="2:2" x14ac:dyDescent="0.3">
      <c r="B1125" s="13"/>
    </row>
    <row r="1126" spans="2:2" x14ac:dyDescent="0.3">
      <c r="B1126" s="13"/>
    </row>
    <row r="1127" spans="2:2" x14ac:dyDescent="0.3">
      <c r="B1127" s="13"/>
    </row>
    <row r="1128" spans="2:2" x14ac:dyDescent="0.3">
      <c r="B1128" s="13"/>
    </row>
    <row r="1129" spans="2:2" x14ac:dyDescent="0.3">
      <c r="B1129" s="13"/>
    </row>
    <row r="1130" spans="2:2" x14ac:dyDescent="0.3">
      <c r="B1130" s="13"/>
    </row>
    <row r="1131" spans="2:2" x14ac:dyDescent="0.3">
      <c r="B1131" s="13"/>
    </row>
    <row r="1132" spans="2:2" x14ac:dyDescent="0.3">
      <c r="B1132" s="13"/>
    </row>
    <row r="1133" spans="2:2" x14ac:dyDescent="0.3">
      <c r="B1133" s="13"/>
    </row>
    <row r="1134" spans="2:2" x14ac:dyDescent="0.3">
      <c r="B1134" s="13"/>
    </row>
    <row r="1135" spans="2:2" x14ac:dyDescent="0.3">
      <c r="B1135" s="13"/>
    </row>
    <row r="1136" spans="2:2" x14ac:dyDescent="0.3">
      <c r="B1136" s="13"/>
    </row>
    <row r="1137" spans="2:2" x14ac:dyDescent="0.3">
      <c r="B1137" s="13"/>
    </row>
    <row r="1138" spans="2:2" x14ac:dyDescent="0.3">
      <c r="B1138" s="13"/>
    </row>
    <row r="1139" spans="2:2" x14ac:dyDescent="0.3">
      <c r="B1139" s="13"/>
    </row>
    <row r="1140" spans="2:2" x14ac:dyDescent="0.3">
      <c r="B1140" s="13"/>
    </row>
    <row r="1141" spans="2:2" x14ac:dyDescent="0.3">
      <c r="B1141" s="13"/>
    </row>
    <row r="1142" spans="2:2" x14ac:dyDescent="0.3">
      <c r="B1142" s="13"/>
    </row>
    <row r="1143" spans="2:2" x14ac:dyDescent="0.3">
      <c r="B1143" s="13"/>
    </row>
    <row r="1144" spans="2:2" x14ac:dyDescent="0.3">
      <c r="B1144" s="13"/>
    </row>
    <row r="1145" spans="2:2" x14ac:dyDescent="0.3">
      <c r="B1145" s="13"/>
    </row>
    <row r="1146" spans="2:2" x14ac:dyDescent="0.3">
      <c r="B1146" s="13"/>
    </row>
    <row r="1147" spans="2:2" x14ac:dyDescent="0.3">
      <c r="B1147" s="13"/>
    </row>
    <row r="1148" spans="2:2" x14ac:dyDescent="0.3">
      <c r="B1148" s="13"/>
    </row>
    <row r="1149" spans="2:2" x14ac:dyDescent="0.3">
      <c r="B1149" s="13"/>
    </row>
    <row r="1150" spans="2:2" x14ac:dyDescent="0.3">
      <c r="B1150" s="13"/>
    </row>
    <row r="1151" spans="2:2" x14ac:dyDescent="0.3">
      <c r="B1151" s="13"/>
    </row>
    <row r="1152" spans="2:2" x14ac:dyDescent="0.3">
      <c r="B1152" s="13"/>
    </row>
    <row r="1153" spans="2:2" x14ac:dyDescent="0.3">
      <c r="B1153" s="13"/>
    </row>
    <row r="1154" spans="2:2" x14ac:dyDescent="0.3">
      <c r="B1154" s="13"/>
    </row>
    <row r="1155" spans="2:2" x14ac:dyDescent="0.3">
      <c r="B1155" s="13"/>
    </row>
    <row r="1156" spans="2:2" x14ac:dyDescent="0.3">
      <c r="B1156" s="13"/>
    </row>
    <row r="1157" spans="2:2" x14ac:dyDescent="0.3">
      <c r="B1157" s="13"/>
    </row>
    <row r="1158" spans="2:2" x14ac:dyDescent="0.3">
      <c r="B1158" s="13"/>
    </row>
    <row r="1159" spans="2:2" x14ac:dyDescent="0.3">
      <c r="B1159" s="13"/>
    </row>
    <row r="1160" spans="2:2" x14ac:dyDescent="0.3">
      <c r="B1160" s="13"/>
    </row>
    <row r="1161" spans="2:2" x14ac:dyDescent="0.3">
      <c r="B1161" s="13"/>
    </row>
    <row r="1162" spans="2:2" x14ac:dyDescent="0.3">
      <c r="B1162" s="13"/>
    </row>
    <row r="1163" spans="2:2" x14ac:dyDescent="0.3">
      <c r="B1163" s="13"/>
    </row>
    <row r="1164" spans="2:2" x14ac:dyDescent="0.3">
      <c r="B1164" s="13"/>
    </row>
    <row r="1165" spans="2:2" x14ac:dyDescent="0.3">
      <c r="B1165" s="13"/>
    </row>
    <row r="1166" spans="2:2" x14ac:dyDescent="0.3">
      <c r="B1166" s="13"/>
    </row>
    <row r="1167" spans="2:2" x14ac:dyDescent="0.3">
      <c r="B1167" s="13"/>
    </row>
    <row r="1168" spans="2:2" x14ac:dyDescent="0.3">
      <c r="B1168" s="13"/>
    </row>
    <row r="1169" spans="2:2" x14ac:dyDescent="0.3">
      <c r="B1169" s="13"/>
    </row>
    <row r="1170" spans="2:2" x14ac:dyDescent="0.3">
      <c r="B1170" s="13"/>
    </row>
    <row r="1171" spans="2:2" x14ac:dyDescent="0.3">
      <c r="B1171" s="13"/>
    </row>
    <row r="1172" spans="2:2" x14ac:dyDescent="0.3">
      <c r="B1172" s="13"/>
    </row>
    <row r="1173" spans="2:2" x14ac:dyDescent="0.3">
      <c r="B1173" s="13"/>
    </row>
    <row r="1174" spans="2:2" x14ac:dyDescent="0.3">
      <c r="B1174" s="13"/>
    </row>
    <row r="1175" spans="2:2" x14ac:dyDescent="0.3">
      <c r="B1175" s="13"/>
    </row>
    <row r="1176" spans="2:2" x14ac:dyDescent="0.3">
      <c r="B1176" s="13"/>
    </row>
    <row r="1177" spans="2:2" x14ac:dyDescent="0.3">
      <c r="B1177" s="13"/>
    </row>
    <row r="1178" spans="2:2" x14ac:dyDescent="0.3">
      <c r="B1178" s="13"/>
    </row>
    <row r="1179" spans="2:2" x14ac:dyDescent="0.3">
      <c r="B1179" s="13"/>
    </row>
    <row r="1180" spans="2:2" x14ac:dyDescent="0.3">
      <c r="B1180" s="13"/>
    </row>
    <row r="1181" spans="2:2" x14ac:dyDescent="0.3">
      <c r="B1181" s="13"/>
    </row>
    <row r="1182" spans="2:2" x14ac:dyDescent="0.3">
      <c r="B1182" s="13"/>
    </row>
    <row r="1183" spans="2:2" x14ac:dyDescent="0.3">
      <c r="B1183" s="13"/>
    </row>
    <row r="1184" spans="2:2" x14ac:dyDescent="0.3">
      <c r="B1184" s="13"/>
    </row>
    <row r="1185" spans="2:2" x14ac:dyDescent="0.3">
      <c r="B1185" s="13"/>
    </row>
    <row r="1186" spans="2:2" x14ac:dyDescent="0.3">
      <c r="B1186" s="13"/>
    </row>
    <row r="1187" spans="2:2" x14ac:dyDescent="0.3">
      <c r="B1187" s="13"/>
    </row>
    <row r="1188" spans="2:2" x14ac:dyDescent="0.3">
      <c r="B1188" s="13"/>
    </row>
    <row r="1189" spans="2:2" x14ac:dyDescent="0.3">
      <c r="B1189" s="13"/>
    </row>
    <row r="1190" spans="2:2" x14ac:dyDescent="0.3">
      <c r="B1190" s="13"/>
    </row>
    <row r="1191" spans="2:2" x14ac:dyDescent="0.3">
      <c r="B1191" s="13"/>
    </row>
    <row r="1192" spans="2:2" x14ac:dyDescent="0.3">
      <c r="B1192" s="13"/>
    </row>
    <row r="1193" spans="2:2" x14ac:dyDescent="0.3">
      <c r="B1193" s="13"/>
    </row>
    <row r="1194" spans="2:2" x14ac:dyDescent="0.3">
      <c r="B1194" s="13"/>
    </row>
    <row r="1195" spans="2:2" x14ac:dyDescent="0.3">
      <c r="B1195" s="13"/>
    </row>
    <row r="1196" spans="2:2" x14ac:dyDescent="0.3">
      <c r="B1196" s="13"/>
    </row>
    <row r="1197" spans="2:2" x14ac:dyDescent="0.3">
      <c r="B1197" s="13"/>
    </row>
    <row r="1198" spans="2:2" x14ac:dyDescent="0.3">
      <c r="B1198" s="13"/>
    </row>
    <row r="1199" spans="2:2" x14ac:dyDescent="0.3">
      <c r="B1199" s="13"/>
    </row>
    <row r="1200" spans="2:2" x14ac:dyDescent="0.3">
      <c r="B1200" s="13"/>
    </row>
    <row r="1201" spans="2:2" x14ac:dyDescent="0.3">
      <c r="B1201" s="13"/>
    </row>
    <row r="1202" spans="2:2" x14ac:dyDescent="0.3">
      <c r="B1202" s="13"/>
    </row>
    <row r="1203" spans="2:2" x14ac:dyDescent="0.3">
      <c r="B1203" s="13"/>
    </row>
    <row r="1204" spans="2:2" x14ac:dyDescent="0.3">
      <c r="B1204" s="13"/>
    </row>
    <row r="1205" spans="2:2" x14ac:dyDescent="0.3">
      <c r="B1205" s="13"/>
    </row>
    <row r="1206" spans="2:2" x14ac:dyDescent="0.3">
      <c r="B1206" s="13"/>
    </row>
    <row r="1207" spans="2:2" x14ac:dyDescent="0.3">
      <c r="B1207" s="13"/>
    </row>
    <row r="1208" spans="2:2" x14ac:dyDescent="0.3">
      <c r="B1208" s="13"/>
    </row>
    <row r="1209" spans="2:2" x14ac:dyDescent="0.3">
      <c r="B1209" s="13"/>
    </row>
    <row r="1210" spans="2:2" x14ac:dyDescent="0.3">
      <c r="B1210" s="13"/>
    </row>
    <row r="1211" spans="2:2" x14ac:dyDescent="0.3">
      <c r="B1211" s="13"/>
    </row>
    <row r="1212" spans="2:2" x14ac:dyDescent="0.3">
      <c r="B1212" s="13"/>
    </row>
    <row r="1213" spans="2:2" x14ac:dyDescent="0.3">
      <c r="B1213" s="13"/>
    </row>
    <row r="1214" spans="2:2" x14ac:dyDescent="0.3">
      <c r="B1214" s="13"/>
    </row>
    <row r="1215" spans="2:2" x14ac:dyDescent="0.3">
      <c r="B1215" s="13"/>
    </row>
    <row r="1216" spans="2:2" x14ac:dyDescent="0.3">
      <c r="B1216" s="13"/>
    </row>
    <row r="1217" spans="2:2" x14ac:dyDescent="0.3">
      <c r="B1217" s="13"/>
    </row>
    <row r="1218" spans="2:2" x14ac:dyDescent="0.3">
      <c r="B1218" s="13"/>
    </row>
    <row r="1219" spans="2:2" x14ac:dyDescent="0.3">
      <c r="B1219" s="13"/>
    </row>
    <row r="1220" spans="2:2" x14ac:dyDescent="0.3">
      <c r="B1220" s="13"/>
    </row>
    <row r="1221" spans="2:2" x14ac:dyDescent="0.3">
      <c r="B1221" s="13"/>
    </row>
    <row r="1222" spans="2:2" x14ac:dyDescent="0.3">
      <c r="B1222" s="13"/>
    </row>
    <row r="1223" spans="2:2" x14ac:dyDescent="0.3">
      <c r="B1223" s="13"/>
    </row>
    <row r="1224" spans="2:2" x14ac:dyDescent="0.3">
      <c r="B1224" s="13"/>
    </row>
    <row r="1225" spans="2:2" x14ac:dyDescent="0.3">
      <c r="B1225" s="13"/>
    </row>
    <row r="1226" spans="2:2" x14ac:dyDescent="0.3">
      <c r="B1226" s="13"/>
    </row>
    <row r="1227" spans="2:2" x14ac:dyDescent="0.3">
      <c r="B1227" s="13"/>
    </row>
    <row r="1228" spans="2:2" x14ac:dyDescent="0.3">
      <c r="B1228" s="13"/>
    </row>
    <row r="1229" spans="2:2" x14ac:dyDescent="0.3">
      <c r="B1229" s="13"/>
    </row>
    <row r="1230" spans="2:2" x14ac:dyDescent="0.3">
      <c r="B1230" s="13"/>
    </row>
    <row r="1231" spans="2:2" x14ac:dyDescent="0.3">
      <c r="B1231" s="13"/>
    </row>
    <row r="1232" spans="2:2" x14ac:dyDescent="0.3">
      <c r="B1232" s="13"/>
    </row>
    <row r="1233" spans="2:2" x14ac:dyDescent="0.3">
      <c r="B1233" s="13"/>
    </row>
    <row r="1234" spans="2:2" x14ac:dyDescent="0.3">
      <c r="B1234" s="13"/>
    </row>
    <row r="1235" spans="2:2" x14ac:dyDescent="0.3">
      <c r="B1235" s="13"/>
    </row>
    <row r="1236" spans="2:2" x14ac:dyDescent="0.3">
      <c r="B1236" s="13"/>
    </row>
    <row r="1237" spans="2:2" x14ac:dyDescent="0.3">
      <c r="B1237" s="13"/>
    </row>
    <row r="1238" spans="2:2" x14ac:dyDescent="0.3">
      <c r="B1238" s="13"/>
    </row>
    <row r="1239" spans="2:2" x14ac:dyDescent="0.3">
      <c r="B1239" s="13"/>
    </row>
    <row r="1240" spans="2:2" x14ac:dyDescent="0.3">
      <c r="B1240" s="13"/>
    </row>
    <row r="1241" spans="2:2" x14ac:dyDescent="0.3">
      <c r="B1241" s="13"/>
    </row>
    <row r="1242" spans="2:2" x14ac:dyDescent="0.3">
      <c r="B1242" s="13"/>
    </row>
    <row r="1243" spans="2:2" x14ac:dyDescent="0.3">
      <c r="B1243" s="13"/>
    </row>
    <row r="1244" spans="2:2" x14ac:dyDescent="0.3">
      <c r="B1244" s="13"/>
    </row>
    <row r="1245" spans="2:2" x14ac:dyDescent="0.3">
      <c r="B1245" s="13"/>
    </row>
    <row r="1246" spans="2:2" x14ac:dyDescent="0.3">
      <c r="B1246" s="13"/>
    </row>
    <row r="1247" spans="2:2" x14ac:dyDescent="0.3">
      <c r="B1247" s="13"/>
    </row>
    <row r="1248" spans="2:2" x14ac:dyDescent="0.3">
      <c r="B1248" s="13"/>
    </row>
    <row r="1249" spans="2:2" x14ac:dyDescent="0.3">
      <c r="B1249" s="13"/>
    </row>
    <row r="1250" spans="2:2" x14ac:dyDescent="0.3">
      <c r="B1250" s="13"/>
    </row>
    <row r="1251" spans="2:2" x14ac:dyDescent="0.3">
      <c r="B1251" s="13"/>
    </row>
    <row r="1252" spans="2:2" x14ac:dyDescent="0.3">
      <c r="B1252" s="13"/>
    </row>
    <row r="1253" spans="2:2" x14ac:dyDescent="0.3">
      <c r="B1253" s="13"/>
    </row>
    <row r="1254" spans="2:2" x14ac:dyDescent="0.3">
      <c r="B1254" s="13"/>
    </row>
    <row r="1255" spans="2:2" x14ac:dyDescent="0.3">
      <c r="B1255" s="13"/>
    </row>
    <row r="1256" spans="2:2" x14ac:dyDescent="0.3">
      <c r="B1256" s="13"/>
    </row>
    <row r="1257" spans="2:2" x14ac:dyDescent="0.3">
      <c r="B1257" s="13"/>
    </row>
    <row r="1258" spans="2:2" x14ac:dyDescent="0.3">
      <c r="B1258" s="13"/>
    </row>
    <row r="1259" spans="2:2" x14ac:dyDescent="0.3">
      <c r="B1259" s="13"/>
    </row>
    <row r="1260" spans="2:2" x14ac:dyDescent="0.3">
      <c r="B1260" s="13"/>
    </row>
    <row r="1261" spans="2:2" x14ac:dyDescent="0.3">
      <c r="B1261" s="13"/>
    </row>
    <row r="1262" spans="2:2" x14ac:dyDescent="0.3">
      <c r="B1262" s="13"/>
    </row>
    <row r="1263" spans="2:2" x14ac:dyDescent="0.3">
      <c r="B1263" s="13"/>
    </row>
    <row r="1264" spans="2:2" x14ac:dyDescent="0.3">
      <c r="B1264" s="13"/>
    </row>
    <row r="1265" spans="2:2" x14ac:dyDescent="0.3">
      <c r="B1265" s="13"/>
    </row>
    <row r="1266" spans="2:2" x14ac:dyDescent="0.3">
      <c r="B1266" s="13"/>
    </row>
    <row r="1267" spans="2:2" x14ac:dyDescent="0.3">
      <c r="B1267" s="13"/>
    </row>
    <row r="1268" spans="2:2" x14ac:dyDescent="0.3">
      <c r="B1268" s="13"/>
    </row>
    <row r="1269" spans="2:2" x14ac:dyDescent="0.3">
      <c r="B1269" s="13"/>
    </row>
    <row r="1270" spans="2:2" x14ac:dyDescent="0.3">
      <c r="B1270" s="13"/>
    </row>
    <row r="1271" spans="2:2" x14ac:dyDescent="0.3">
      <c r="B1271" s="13"/>
    </row>
    <row r="1272" spans="2:2" x14ac:dyDescent="0.3">
      <c r="B1272" s="13"/>
    </row>
    <row r="1273" spans="2:2" x14ac:dyDescent="0.3">
      <c r="B1273" s="13"/>
    </row>
    <row r="1274" spans="2:2" x14ac:dyDescent="0.3">
      <c r="B1274" s="13"/>
    </row>
    <row r="1275" spans="2:2" x14ac:dyDescent="0.3">
      <c r="B1275" s="13"/>
    </row>
    <row r="1276" spans="2:2" x14ac:dyDescent="0.3">
      <c r="B1276" s="13"/>
    </row>
    <row r="1277" spans="2:2" x14ac:dyDescent="0.3">
      <c r="B1277" s="13"/>
    </row>
    <row r="1278" spans="2:2" x14ac:dyDescent="0.3">
      <c r="B1278" s="13"/>
    </row>
    <row r="1279" spans="2:2" x14ac:dyDescent="0.3">
      <c r="B1279" s="13"/>
    </row>
    <row r="1280" spans="2:2" x14ac:dyDescent="0.3">
      <c r="B1280" s="13"/>
    </row>
    <row r="1281" spans="2:2" x14ac:dyDescent="0.3">
      <c r="B1281" s="13"/>
    </row>
    <row r="1282" spans="2:2" x14ac:dyDescent="0.3">
      <c r="B1282" s="13"/>
    </row>
    <row r="1283" spans="2:2" x14ac:dyDescent="0.3">
      <c r="B1283" s="13"/>
    </row>
    <row r="1284" spans="2:2" x14ac:dyDescent="0.3">
      <c r="B1284" s="13"/>
    </row>
    <row r="1285" spans="2:2" x14ac:dyDescent="0.3">
      <c r="B1285" s="13"/>
    </row>
    <row r="1286" spans="2:2" x14ac:dyDescent="0.3">
      <c r="B1286" s="13"/>
    </row>
    <row r="1287" spans="2:2" x14ac:dyDescent="0.3">
      <c r="B1287" s="13"/>
    </row>
    <row r="1288" spans="2:2" x14ac:dyDescent="0.3">
      <c r="B1288" s="13"/>
    </row>
    <row r="1289" spans="2:2" x14ac:dyDescent="0.3">
      <c r="B1289" s="13"/>
    </row>
    <row r="1290" spans="2:2" x14ac:dyDescent="0.3">
      <c r="B1290" s="13"/>
    </row>
    <row r="1291" spans="2:2" x14ac:dyDescent="0.3">
      <c r="B1291" s="13"/>
    </row>
    <row r="1292" spans="2:2" x14ac:dyDescent="0.3">
      <c r="B1292" s="13"/>
    </row>
    <row r="1293" spans="2:2" x14ac:dyDescent="0.3">
      <c r="B1293" s="13"/>
    </row>
    <row r="1294" spans="2:2" x14ac:dyDescent="0.3">
      <c r="B1294" s="13"/>
    </row>
    <row r="1295" spans="2:2" x14ac:dyDescent="0.3">
      <c r="B1295" s="13"/>
    </row>
    <row r="1296" spans="2:2" x14ac:dyDescent="0.3">
      <c r="B1296" s="13"/>
    </row>
    <row r="1297" spans="2:2" x14ac:dyDescent="0.3">
      <c r="B1297" s="13"/>
    </row>
    <row r="1298" spans="2:2" x14ac:dyDescent="0.3">
      <c r="B1298" s="13"/>
    </row>
    <row r="1299" spans="2:2" x14ac:dyDescent="0.3">
      <c r="B1299" s="13"/>
    </row>
    <row r="1300" spans="2:2" x14ac:dyDescent="0.3">
      <c r="B1300" s="13"/>
    </row>
    <row r="1301" spans="2:2" x14ac:dyDescent="0.3">
      <c r="B1301" s="13"/>
    </row>
    <row r="1302" spans="2:2" x14ac:dyDescent="0.3">
      <c r="B1302" s="13"/>
    </row>
    <row r="1303" spans="2:2" x14ac:dyDescent="0.3">
      <c r="B1303" s="13"/>
    </row>
    <row r="1304" spans="2:2" x14ac:dyDescent="0.3">
      <c r="B1304" s="13"/>
    </row>
    <row r="1305" spans="2:2" x14ac:dyDescent="0.3">
      <c r="B1305" s="13"/>
    </row>
    <row r="1306" spans="2:2" x14ac:dyDescent="0.3">
      <c r="B1306" s="13"/>
    </row>
    <row r="1307" spans="2:2" x14ac:dyDescent="0.3">
      <c r="B1307" s="13"/>
    </row>
    <row r="1308" spans="2:2" x14ac:dyDescent="0.3">
      <c r="B1308" s="13"/>
    </row>
    <row r="1309" spans="2:2" x14ac:dyDescent="0.3">
      <c r="B1309" s="13"/>
    </row>
    <row r="1310" spans="2:2" x14ac:dyDescent="0.3">
      <c r="B1310" s="13"/>
    </row>
    <row r="1311" spans="2:2" x14ac:dyDescent="0.3">
      <c r="B1311" s="13"/>
    </row>
    <row r="1312" spans="2:2" x14ac:dyDescent="0.3">
      <c r="B1312" s="13"/>
    </row>
    <row r="1313" spans="2:2" x14ac:dyDescent="0.3">
      <c r="B1313" s="13"/>
    </row>
    <row r="1314" spans="2:2" x14ac:dyDescent="0.3">
      <c r="B1314" s="13"/>
    </row>
    <row r="1315" spans="2:2" x14ac:dyDescent="0.3">
      <c r="B1315" s="13"/>
    </row>
    <row r="1316" spans="2:2" x14ac:dyDescent="0.3">
      <c r="B1316" s="13"/>
    </row>
    <row r="1317" spans="2:2" x14ac:dyDescent="0.3">
      <c r="B1317" s="13"/>
    </row>
    <row r="1318" spans="2:2" x14ac:dyDescent="0.3">
      <c r="B1318" s="13"/>
    </row>
    <row r="1319" spans="2:2" x14ac:dyDescent="0.3">
      <c r="B1319" s="13"/>
    </row>
    <row r="1320" spans="2:2" x14ac:dyDescent="0.3">
      <c r="B1320" s="13"/>
    </row>
    <row r="1321" spans="2:2" x14ac:dyDescent="0.3">
      <c r="B1321" s="13"/>
    </row>
    <row r="1322" spans="2:2" x14ac:dyDescent="0.3">
      <c r="B1322" s="13"/>
    </row>
    <row r="1323" spans="2:2" x14ac:dyDescent="0.3">
      <c r="B1323" s="13"/>
    </row>
    <row r="1324" spans="2:2" x14ac:dyDescent="0.3">
      <c r="B1324" s="13"/>
    </row>
    <row r="1325" spans="2:2" x14ac:dyDescent="0.3">
      <c r="B1325" s="13"/>
    </row>
    <row r="1326" spans="2:2" x14ac:dyDescent="0.3">
      <c r="B1326" s="13"/>
    </row>
    <row r="1327" spans="2:2" x14ac:dyDescent="0.3">
      <c r="B1327" s="13"/>
    </row>
    <row r="1328" spans="2:2" x14ac:dyDescent="0.3">
      <c r="B1328" s="13"/>
    </row>
    <row r="1329" spans="2:2" x14ac:dyDescent="0.3">
      <c r="B1329" s="13"/>
    </row>
    <row r="1330" spans="2:2" x14ac:dyDescent="0.3">
      <c r="B1330" s="13"/>
    </row>
    <row r="1331" spans="2:2" x14ac:dyDescent="0.3">
      <c r="B1331" s="13"/>
    </row>
    <row r="1332" spans="2:2" x14ac:dyDescent="0.3">
      <c r="B1332" s="13"/>
    </row>
    <row r="1333" spans="2:2" x14ac:dyDescent="0.3">
      <c r="B1333" s="13"/>
    </row>
    <row r="1334" spans="2:2" x14ac:dyDescent="0.3">
      <c r="B1334" s="13"/>
    </row>
    <row r="1335" spans="2:2" x14ac:dyDescent="0.3">
      <c r="B1335" s="13"/>
    </row>
    <row r="1336" spans="2:2" x14ac:dyDescent="0.3">
      <c r="B1336" s="13"/>
    </row>
    <row r="1337" spans="2:2" x14ac:dyDescent="0.3">
      <c r="B1337" s="13"/>
    </row>
    <row r="1338" spans="2:2" x14ac:dyDescent="0.3">
      <c r="B1338" s="13"/>
    </row>
    <row r="1339" spans="2:2" x14ac:dyDescent="0.3">
      <c r="B1339" s="13"/>
    </row>
    <row r="1340" spans="2:2" x14ac:dyDescent="0.3">
      <c r="B1340" s="13"/>
    </row>
    <row r="1341" spans="2:2" x14ac:dyDescent="0.3">
      <c r="B1341" s="13"/>
    </row>
    <row r="1342" spans="2:2" x14ac:dyDescent="0.3">
      <c r="B1342" s="13"/>
    </row>
    <row r="1343" spans="2:2" x14ac:dyDescent="0.3">
      <c r="B1343" s="13"/>
    </row>
    <row r="1344" spans="2:2" x14ac:dyDescent="0.3">
      <c r="B1344" s="13"/>
    </row>
    <row r="1345" spans="2:2" x14ac:dyDescent="0.3">
      <c r="B1345" s="13"/>
    </row>
    <row r="1346" spans="2:2" x14ac:dyDescent="0.3">
      <c r="B1346" s="13"/>
    </row>
    <row r="1347" spans="2:2" x14ac:dyDescent="0.3">
      <c r="B1347" s="13"/>
    </row>
    <row r="1348" spans="2:2" x14ac:dyDescent="0.3">
      <c r="B1348" s="13"/>
    </row>
    <row r="1349" spans="2:2" x14ac:dyDescent="0.3">
      <c r="B1349" s="13"/>
    </row>
    <row r="1350" spans="2:2" x14ac:dyDescent="0.3">
      <c r="B1350" s="13"/>
    </row>
    <row r="1351" spans="2:2" x14ac:dyDescent="0.3">
      <c r="B1351" s="13"/>
    </row>
    <row r="1352" spans="2:2" x14ac:dyDescent="0.3">
      <c r="B1352" s="13"/>
    </row>
    <row r="1353" spans="2:2" x14ac:dyDescent="0.3">
      <c r="B1353" s="13"/>
    </row>
    <row r="1354" spans="2:2" x14ac:dyDescent="0.3">
      <c r="B1354" s="13"/>
    </row>
    <row r="1355" spans="2:2" x14ac:dyDescent="0.3">
      <c r="B1355" s="13"/>
    </row>
    <row r="1356" spans="2:2" x14ac:dyDescent="0.3">
      <c r="B1356" s="13"/>
    </row>
    <row r="1357" spans="2:2" x14ac:dyDescent="0.3">
      <c r="B1357" s="13"/>
    </row>
    <row r="1358" spans="2:2" x14ac:dyDescent="0.3">
      <c r="B1358" s="13"/>
    </row>
    <row r="1359" spans="2:2" x14ac:dyDescent="0.3">
      <c r="B1359" s="13"/>
    </row>
    <row r="1360" spans="2:2" x14ac:dyDescent="0.3">
      <c r="B1360" s="13"/>
    </row>
    <row r="1361" spans="2:2" x14ac:dyDescent="0.3">
      <c r="B1361" s="13"/>
    </row>
    <row r="1362" spans="2:2" x14ac:dyDescent="0.3">
      <c r="B1362" s="13"/>
    </row>
    <row r="1363" spans="2:2" x14ac:dyDescent="0.3">
      <c r="B1363" s="13"/>
    </row>
    <row r="1364" spans="2:2" x14ac:dyDescent="0.3">
      <c r="B1364" s="13"/>
    </row>
    <row r="1365" spans="2:2" x14ac:dyDescent="0.3">
      <c r="B1365" s="13"/>
    </row>
    <row r="1366" spans="2:2" x14ac:dyDescent="0.3">
      <c r="B1366" s="13"/>
    </row>
    <row r="1367" spans="2:2" x14ac:dyDescent="0.3">
      <c r="B1367" s="13"/>
    </row>
    <row r="1368" spans="2:2" x14ac:dyDescent="0.3">
      <c r="B1368" s="13"/>
    </row>
    <row r="1369" spans="2:2" x14ac:dyDescent="0.3">
      <c r="B1369" s="13"/>
    </row>
    <row r="1370" spans="2:2" x14ac:dyDescent="0.3">
      <c r="B1370" s="13"/>
    </row>
    <row r="1371" spans="2:2" x14ac:dyDescent="0.3">
      <c r="B1371" s="13"/>
    </row>
    <row r="1372" spans="2:2" x14ac:dyDescent="0.3">
      <c r="B1372" s="13"/>
    </row>
    <row r="1373" spans="2:2" x14ac:dyDescent="0.3">
      <c r="B1373" s="13"/>
    </row>
    <row r="1374" spans="2:2" x14ac:dyDescent="0.3">
      <c r="B1374" s="13"/>
    </row>
    <row r="1375" spans="2:2" x14ac:dyDescent="0.3">
      <c r="B1375" s="13"/>
    </row>
    <row r="1376" spans="2:2" x14ac:dyDescent="0.3">
      <c r="B1376" s="13"/>
    </row>
    <row r="1377" spans="2:2" x14ac:dyDescent="0.3">
      <c r="B1377" s="13"/>
    </row>
    <row r="1378" spans="2:2" x14ac:dyDescent="0.3">
      <c r="B1378" s="13"/>
    </row>
    <row r="1379" spans="2:2" x14ac:dyDescent="0.3">
      <c r="B1379" s="13"/>
    </row>
    <row r="1380" spans="2:2" x14ac:dyDescent="0.3">
      <c r="B1380" s="13"/>
    </row>
    <row r="1381" spans="2:2" x14ac:dyDescent="0.3">
      <c r="B1381" s="13"/>
    </row>
    <row r="1382" spans="2:2" x14ac:dyDescent="0.3">
      <c r="B1382" s="13"/>
    </row>
    <row r="1383" spans="2:2" x14ac:dyDescent="0.3">
      <c r="B1383" s="13"/>
    </row>
    <row r="1384" spans="2:2" x14ac:dyDescent="0.3">
      <c r="B1384" s="13"/>
    </row>
    <row r="1385" spans="2:2" x14ac:dyDescent="0.3">
      <c r="B1385" s="13"/>
    </row>
    <row r="1386" spans="2:2" x14ac:dyDescent="0.3">
      <c r="B1386" s="13"/>
    </row>
    <row r="1387" spans="2:2" x14ac:dyDescent="0.3">
      <c r="B1387" s="13"/>
    </row>
    <row r="1388" spans="2:2" x14ac:dyDescent="0.3">
      <c r="B1388" s="13"/>
    </row>
    <row r="1389" spans="2:2" x14ac:dyDescent="0.3">
      <c r="B1389" s="13"/>
    </row>
    <row r="1390" spans="2:2" x14ac:dyDescent="0.3">
      <c r="B1390" s="13"/>
    </row>
    <row r="1391" spans="2:2" x14ac:dyDescent="0.3">
      <c r="B1391" s="13"/>
    </row>
    <row r="1392" spans="2:2" x14ac:dyDescent="0.3">
      <c r="B1392" s="13"/>
    </row>
    <row r="1393" spans="2:2" x14ac:dyDescent="0.3">
      <c r="B1393" s="13"/>
    </row>
    <row r="1394" spans="2:2" x14ac:dyDescent="0.3">
      <c r="B1394" s="13"/>
    </row>
    <row r="1395" spans="2:2" x14ac:dyDescent="0.3">
      <c r="B1395" s="13"/>
    </row>
    <row r="1396" spans="2:2" x14ac:dyDescent="0.3">
      <c r="B1396" s="13"/>
    </row>
    <row r="1397" spans="2:2" x14ac:dyDescent="0.3">
      <c r="B1397" s="13"/>
    </row>
    <row r="1398" spans="2:2" x14ac:dyDescent="0.3">
      <c r="B1398" s="13"/>
    </row>
    <row r="1399" spans="2:2" x14ac:dyDescent="0.3">
      <c r="B1399" s="13"/>
    </row>
    <row r="1400" spans="2:2" x14ac:dyDescent="0.3">
      <c r="B1400" s="13"/>
    </row>
    <row r="1401" spans="2:2" x14ac:dyDescent="0.3">
      <c r="B1401" s="13"/>
    </row>
    <row r="1402" spans="2:2" x14ac:dyDescent="0.3">
      <c r="B1402" s="13"/>
    </row>
    <row r="1403" spans="2:2" x14ac:dyDescent="0.3">
      <c r="B1403" s="13"/>
    </row>
    <row r="1404" spans="2:2" x14ac:dyDescent="0.3">
      <c r="B1404" s="13"/>
    </row>
    <row r="1405" spans="2:2" x14ac:dyDescent="0.3">
      <c r="B1405" s="13"/>
    </row>
    <row r="1406" spans="2:2" x14ac:dyDescent="0.3">
      <c r="B1406" s="13"/>
    </row>
    <row r="1407" spans="2:2" x14ac:dyDescent="0.3">
      <c r="B1407" s="13"/>
    </row>
    <row r="1408" spans="2:2" x14ac:dyDescent="0.3">
      <c r="B1408" s="13"/>
    </row>
    <row r="1409" spans="2:2" x14ac:dyDescent="0.3">
      <c r="B1409" s="13"/>
    </row>
    <row r="1410" spans="2:2" x14ac:dyDescent="0.3">
      <c r="B1410" s="13"/>
    </row>
    <row r="1411" spans="2:2" x14ac:dyDescent="0.3">
      <c r="B1411" s="13"/>
    </row>
    <row r="1412" spans="2:2" x14ac:dyDescent="0.3">
      <c r="B1412" s="13"/>
    </row>
    <row r="1413" spans="2:2" x14ac:dyDescent="0.3">
      <c r="B1413" s="13"/>
    </row>
    <row r="1414" spans="2:2" x14ac:dyDescent="0.3">
      <c r="B1414" s="13"/>
    </row>
    <row r="1415" spans="2:2" x14ac:dyDescent="0.3">
      <c r="B1415" s="13"/>
    </row>
    <row r="1416" spans="2:2" x14ac:dyDescent="0.3">
      <c r="B1416" s="13"/>
    </row>
    <row r="1417" spans="2:2" x14ac:dyDescent="0.3">
      <c r="B1417" s="13"/>
    </row>
    <row r="1418" spans="2:2" x14ac:dyDescent="0.3">
      <c r="B1418" s="13"/>
    </row>
    <row r="1419" spans="2:2" x14ac:dyDescent="0.3">
      <c r="B1419" s="13"/>
    </row>
    <row r="1420" spans="2:2" x14ac:dyDescent="0.3">
      <c r="B1420" s="13"/>
    </row>
    <row r="1421" spans="2:2" x14ac:dyDescent="0.3">
      <c r="B1421" s="13"/>
    </row>
    <row r="1422" spans="2:2" x14ac:dyDescent="0.3">
      <c r="B1422" s="13"/>
    </row>
    <row r="1423" spans="2:2" x14ac:dyDescent="0.3">
      <c r="B1423" s="13"/>
    </row>
    <row r="1424" spans="2:2" x14ac:dyDescent="0.3">
      <c r="B1424" s="13"/>
    </row>
    <row r="1425" spans="2:2" x14ac:dyDescent="0.3">
      <c r="B1425" s="13"/>
    </row>
    <row r="1426" spans="2:2" x14ac:dyDescent="0.3">
      <c r="B1426" s="13"/>
    </row>
    <row r="1427" spans="2:2" x14ac:dyDescent="0.3">
      <c r="B1427" s="13"/>
    </row>
    <row r="1428" spans="2:2" x14ac:dyDescent="0.3">
      <c r="B1428" s="13"/>
    </row>
    <row r="1429" spans="2:2" x14ac:dyDescent="0.3">
      <c r="B1429" s="13"/>
    </row>
    <row r="1430" spans="2:2" x14ac:dyDescent="0.3">
      <c r="B1430" s="13"/>
    </row>
    <row r="1431" spans="2:2" x14ac:dyDescent="0.3">
      <c r="B1431" s="13"/>
    </row>
    <row r="1432" spans="2:2" x14ac:dyDescent="0.3">
      <c r="B1432" s="13"/>
    </row>
    <row r="1433" spans="2:2" x14ac:dyDescent="0.3">
      <c r="B1433" s="13"/>
    </row>
    <row r="1434" spans="2:2" x14ac:dyDescent="0.3">
      <c r="B1434" s="13"/>
    </row>
    <row r="1435" spans="2:2" x14ac:dyDescent="0.3">
      <c r="B1435" s="13"/>
    </row>
    <row r="1436" spans="2:2" x14ac:dyDescent="0.3">
      <c r="B1436" s="13"/>
    </row>
    <row r="1437" spans="2:2" x14ac:dyDescent="0.3">
      <c r="B1437" s="13"/>
    </row>
    <row r="1438" spans="2:2" x14ac:dyDescent="0.3">
      <c r="B1438" s="13"/>
    </row>
    <row r="1439" spans="2:2" x14ac:dyDescent="0.3">
      <c r="B1439" s="13"/>
    </row>
    <row r="1440" spans="2:2" x14ac:dyDescent="0.3">
      <c r="B1440" s="13"/>
    </row>
    <row r="1441" spans="2:2" x14ac:dyDescent="0.3">
      <c r="B1441" s="13"/>
    </row>
    <row r="1442" spans="2:2" x14ac:dyDescent="0.3">
      <c r="B1442" s="13"/>
    </row>
    <row r="1443" spans="2:2" x14ac:dyDescent="0.3">
      <c r="B1443" s="13"/>
    </row>
    <row r="1444" spans="2:2" x14ac:dyDescent="0.3">
      <c r="B1444" s="13"/>
    </row>
    <row r="1445" spans="2:2" x14ac:dyDescent="0.3">
      <c r="B1445" s="13"/>
    </row>
    <row r="1446" spans="2:2" x14ac:dyDescent="0.3">
      <c r="B1446" s="13"/>
    </row>
    <row r="1447" spans="2:2" x14ac:dyDescent="0.3">
      <c r="B1447" s="13"/>
    </row>
    <row r="1448" spans="2:2" x14ac:dyDescent="0.3">
      <c r="B1448" s="13"/>
    </row>
    <row r="1449" spans="2:2" x14ac:dyDescent="0.3">
      <c r="B1449" s="13"/>
    </row>
    <row r="1450" spans="2:2" x14ac:dyDescent="0.3">
      <c r="B1450" s="13"/>
    </row>
    <row r="1451" spans="2:2" x14ac:dyDescent="0.3">
      <c r="B1451" s="13"/>
    </row>
    <row r="1452" spans="2:2" x14ac:dyDescent="0.3">
      <c r="B1452" s="13"/>
    </row>
    <row r="1453" spans="2:2" x14ac:dyDescent="0.3">
      <c r="B1453" s="13"/>
    </row>
    <row r="1454" spans="2:2" x14ac:dyDescent="0.3">
      <c r="B1454" s="13"/>
    </row>
    <row r="1455" spans="2:2" x14ac:dyDescent="0.3">
      <c r="B1455" s="13"/>
    </row>
    <row r="1456" spans="2:2" x14ac:dyDescent="0.3">
      <c r="B1456" s="13"/>
    </row>
    <row r="1457" spans="2:2" x14ac:dyDescent="0.3">
      <c r="B1457" s="13"/>
    </row>
    <row r="1458" spans="2:2" x14ac:dyDescent="0.3">
      <c r="B1458" s="13"/>
    </row>
    <row r="1459" spans="2:2" x14ac:dyDescent="0.3">
      <c r="B1459" s="13"/>
    </row>
    <row r="1460" spans="2:2" x14ac:dyDescent="0.3">
      <c r="B1460" s="13"/>
    </row>
    <row r="1461" spans="2:2" x14ac:dyDescent="0.3">
      <c r="B1461" s="13"/>
    </row>
    <row r="1462" spans="2:2" x14ac:dyDescent="0.3">
      <c r="B1462" s="13"/>
    </row>
    <row r="1463" spans="2:2" x14ac:dyDescent="0.3">
      <c r="B1463" s="13"/>
    </row>
    <row r="1464" spans="2:2" x14ac:dyDescent="0.3">
      <c r="B1464" s="13"/>
    </row>
    <row r="1465" spans="2:2" x14ac:dyDescent="0.3">
      <c r="B1465" s="13"/>
    </row>
    <row r="1466" spans="2:2" x14ac:dyDescent="0.3">
      <c r="B1466" s="13"/>
    </row>
    <row r="1467" spans="2:2" x14ac:dyDescent="0.3">
      <c r="B1467" s="13"/>
    </row>
    <row r="1468" spans="2:2" x14ac:dyDescent="0.3">
      <c r="B1468" s="13"/>
    </row>
    <row r="1469" spans="2:2" x14ac:dyDescent="0.3">
      <c r="B1469" s="13"/>
    </row>
    <row r="1470" spans="2:2" x14ac:dyDescent="0.3">
      <c r="B1470" s="13"/>
    </row>
    <row r="1471" spans="2:2" x14ac:dyDescent="0.3">
      <c r="B1471" s="13"/>
    </row>
    <row r="1472" spans="2:2" x14ac:dyDescent="0.3">
      <c r="B1472" s="13"/>
    </row>
    <row r="1473" spans="2:2" x14ac:dyDescent="0.3">
      <c r="B1473" s="13"/>
    </row>
    <row r="1474" spans="2:2" x14ac:dyDescent="0.3">
      <c r="B1474" s="13"/>
    </row>
    <row r="1475" spans="2:2" x14ac:dyDescent="0.3">
      <c r="B1475" s="13"/>
    </row>
    <row r="1476" spans="2:2" x14ac:dyDescent="0.3">
      <c r="B1476" s="13"/>
    </row>
    <row r="1477" spans="2:2" x14ac:dyDescent="0.3">
      <c r="B1477" s="13"/>
    </row>
    <row r="1478" spans="2:2" x14ac:dyDescent="0.3">
      <c r="B1478" s="13"/>
    </row>
    <row r="1479" spans="2:2" x14ac:dyDescent="0.3">
      <c r="B1479" s="13"/>
    </row>
    <row r="1480" spans="2:2" x14ac:dyDescent="0.3">
      <c r="B1480" s="13"/>
    </row>
    <row r="1481" spans="2:2" x14ac:dyDescent="0.3">
      <c r="B1481" s="13"/>
    </row>
    <row r="1482" spans="2:2" x14ac:dyDescent="0.3">
      <c r="B1482" s="13"/>
    </row>
    <row r="1483" spans="2:2" x14ac:dyDescent="0.3">
      <c r="B1483" s="13"/>
    </row>
    <row r="1484" spans="2:2" x14ac:dyDescent="0.3">
      <c r="B1484" s="13"/>
    </row>
    <row r="1485" spans="2:2" x14ac:dyDescent="0.3">
      <c r="B1485" s="13"/>
    </row>
    <row r="1486" spans="2:2" x14ac:dyDescent="0.3">
      <c r="B1486" s="13"/>
    </row>
    <row r="1487" spans="2:2" x14ac:dyDescent="0.3">
      <c r="B1487" s="13"/>
    </row>
    <row r="1488" spans="2:2" x14ac:dyDescent="0.3">
      <c r="B1488" s="13"/>
    </row>
    <row r="1489" spans="2:2" x14ac:dyDescent="0.3">
      <c r="B1489" s="13"/>
    </row>
    <row r="1490" spans="2:2" x14ac:dyDescent="0.3">
      <c r="B1490" s="13"/>
    </row>
    <row r="1491" spans="2:2" x14ac:dyDescent="0.3">
      <c r="B1491" s="13"/>
    </row>
    <row r="1492" spans="2:2" x14ac:dyDescent="0.3">
      <c r="B1492" s="13"/>
    </row>
    <row r="1493" spans="2:2" x14ac:dyDescent="0.3">
      <c r="B1493" s="13"/>
    </row>
    <row r="1494" spans="2:2" x14ac:dyDescent="0.3">
      <c r="B1494" s="13"/>
    </row>
    <row r="1495" spans="2:2" x14ac:dyDescent="0.3">
      <c r="B1495" s="13"/>
    </row>
    <row r="1496" spans="2:2" x14ac:dyDescent="0.3">
      <c r="B1496" s="13"/>
    </row>
    <row r="1497" spans="2:2" x14ac:dyDescent="0.3">
      <c r="B1497" s="13"/>
    </row>
    <row r="1498" spans="2:2" x14ac:dyDescent="0.3">
      <c r="B1498" s="13"/>
    </row>
    <row r="1499" spans="2:2" x14ac:dyDescent="0.3">
      <c r="B1499" s="13"/>
    </row>
    <row r="1500" spans="2:2" x14ac:dyDescent="0.3">
      <c r="B1500" s="13"/>
    </row>
    <row r="1501" spans="2:2" x14ac:dyDescent="0.3">
      <c r="B1501" s="13"/>
    </row>
    <row r="1502" spans="2:2" x14ac:dyDescent="0.3">
      <c r="B1502" s="13"/>
    </row>
    <row r="1503" spans="2:2" x14ac:dyDescent="0.3">
      <c r="B1503" s="13"/>
    </row>
    <row r="1504" spans="2:2" x14ac:dyDescent="0.3">
      <c r="B1504" s="13"/>
    </row>
    <row r="1505" spans="2:2" x14ac:dyDescent="0.3">
      <c r="B1505" s="13"/>
    </row>
    <row r="1506" spans="2:2" x14ac:dyDescent="0.3">
      <c r="B1506" s="13"/>
    </row>
    <row r="1507" spans="2:2" x14ac:dyDescent="0.3">
      <c r="B1507" s="13"/>
    </row>
    <row r="1508" spans="2:2" x14ac:dyDescent="0.3">
      <c r="B1508" s="13"/>
    </row>
    <row r="1509" spans="2:2" x14ac:dyDescent="0.3">
      <c r="B1509" s="13"/>
    </row>
    <row r="1510" spans="2:2" x14ac:dyDescent="0.3">
      <c r="B1510" s="13"/>
    </row>
    <row r="1511" spans="2:2" x14ac:dyDescent="0.3">
      <c r="B1511" s="13"/>
    </row>
    <row r="1512" spans="2:2" x14ac:dyDescent="0.3">
      <c r="B1512" s="13"/>
    </row>
    <row r="1513" spans="2:2" x14ac:dyDescent="0.3">
      <c r="B1513" s="13"/>
    </row>
    <row r="1514" spans="2:2" x14ac:dyDescent="0.3">
      <c r="B1514" s="13"/>
    </row>
    <row r="1515" spans="2:2" x14ac:dyDescent="0.3">
      <c r="B1515" s="13"/>
    </row>
    <row r="1516" spans="2:2" x14ac:dyDescent="0.3">
      <c r="B1516" s="13"/>
    </row>
    <row r="1517" spans="2:2" x14ac:dyDescent="0.3">
      <c r="B1517" s="13"/>
    </row>
    <row r="1518" spans="2:2" x14ac:dyDescent="0.3">
      <c r="B1518" s="13"/>
    </row>
    <row r="1519" spans="2:2" x14ac:dyDescent="0.3">
      <c r="B1519" s="13"/>
    </row>
    <row r="1520" spans="2:2" x14ac:dyDescent="0.3">
      <c r="B1520" s="13"/>
    </row>
    <row r="1521" spans="2:2" x14ac:dyDescent="0.3">
      <c r="B1521" s="13"/>
    </row>
    <row r="1522" spans="2:2" x14ac:dyDescent="0.3">
      <c r="B1522" s="13"/>
    </row>
    <row r="1523" spans="2:2" x14ac:dyDescent="0.3">
      <c r="B1523" s="13"/>
    </row>
    <row r="1524" spans="2:2" x14ac:dyDescent="0.3">
      <c r="B1524" s="13"/>
    </row>
    <row r="1525" spans="2:2" x14ac:dyDescent="0.3">
      <c r="B1525" s="13"/>
    </row>
    <row r="1526" spans="2:2" x14ac:dyDescent="0.3">
      <c r="B1526" s="13"/>
    </row>
    <row r="1527" spans="2:2" x14ac:dyDescent="0.3">
      <c r="B1527" s="13"/>
    </row>
    <row r="1528" spans="2:2" x14ac:dyDescent="0.3">
      <c r="B1528" s="13"/>
    </row>
    <row r="1529" spans="2:2" x14ac:dyDescent="0.3">
      <c r="B1529" s="13"/>
    </row>
    <row r="1530" spans="2:2" x14ac:dyDescent="0.3">
      <c r="B1530" s="13"/>
    </row>
    <row r="1531" spans="2:2" x14ac:dyDescent="0.3">
      <c r="B1531" s="13"/>
    </row>
    <row r="1532" spans="2:2" x14ac:dyDescent="0.3">
      <c r="B1532" s="13"/>
    </row>
    <row r="1533" spans="2:2" x14ac:dyDescent="0.3">
      <c r="B1533" s="13"/>
    </row>
    <row r="1534" spans="2:2" x14ac:dyDescent="0.3">
      <c r="B1534" s="13"/>
    </row>
    <row r="1535" spans="2:2" x14ac:dyDescent="0.3">
      <c r="B1535" s="13"/>
    </row>
    <row r="1536" spans="2:2" x14ac:dyDescent="0.3">
      <c r="B1536" s="13"/>
    </row>
    <row r="1537" spans="2:2" x14ac:dyDescent="0.3">
      <c r="B1537" s="13"/>
    </row>
    <row r="1538" spans="2:2" x14ac:dyDescent="0.3">
      <c r="B1538" s="13"/>
    </row>
    <row r="1539" spans="2:2" x14ac:dyDescent="0.3">
      <c r="B1539" s="13"/>
    </row>
    <row r="1540" spans="2:2" x14ac:dyDescent="0.3">
      <c r="B1540" s="13"/>
    </row>
    <row r="1541" spans="2:2" x14ac:dyDescent="0.3">
      <c r="B1541" s="13"/>
    </row>
    <row r="1542" spans="2:2" x14ac:dyDescent="0.3">
      <c r="B1542" s="13"/>
    </row>
    <row r="1543" spans="2:2" x14ac:dyDescent="0.3">
      <c r="B1543" s="13"/>
    </row>
    <row r="1544" spans="2:2" x14ac:dyDescent="0.3">
      <c r="B1544" s="13"/>
    </row>
    <row r="1545" spans="2:2" x14ac:dyDescent="0.3">
      <c r="B1545" s="13"/>
    </row>
    <row r="1546" spans="2:2" x14ac:dyDescent="0.3">
      <c r="B1546" s="13"/>
    </row>
    <row r="1547" spans="2:2" x14ac:dyDescent="0.3">
      <c r="B1547" s="13"/>
    </row>
    <row r="1548" spans="2:2" x14ac:dyDescent="0.3">
      <c r="B1548" s="13"/>
    </row>
    <row r="1549" spans="2:2" x14ac:dyDescent="0.3">
      <c r="B1549" s="13"/>
    </row>
    <row r="1550" spans="2:2" x14ac:dyDescent="0.3">
      <c r="B1550" s="13"/>
    </row>
    <row r="1551" spans="2:2" x14ac:dyDescent="0.3">
      <c r="B1551" s="13"/>
    </row>
    <row r="1552" spans="2:2" x14ac:dyDescent="0.3">
      <c r="B1552" s="13"/>
    </row>
    <row r="1553" spans="2:2" x14ac:dyDescent="0.3">
      <c r="B1553" s="13"/>
    </row>
    <row r="1554" spans="2:2" x14ac:dyDescent="0.3">
      <c r="B1554" s="13"/>
    </row>
    <row r="1555" spans="2:2" x14ac:dyDescent="0.3">
      <c r="B1555" s="13"/>
    </row>
    <row r="1556" spans="2:2" x14ac:dyDescent="0.3">
      <c r="B1556" s="13"/>
    </row>
    <row r="1557" spans="2:2" x14ac:dyDescent="0.3">
      <c r="B1557" s="13"/>
    </row>
    <row r="1558" spans="2:2" x14ac:dyDescent="0.3">
      <c r="B1558" s="13"/>
    </row>
    <row r="1559" spans="2:2" x14ac:dyDescent="0.3">
      <c r="B1559" s="13"/>
    </row>
    <row r="1560" spans="2:2" x14ac:dyDescent="0.3">
      <c r="B1560" s="13"/>
    </row>
    <row r="1561" spans="2:2" x14ac:dyDescent="0.3">
      <c r="B1561" s="13"/>
    </row>
    <row r="1562" spans="2:2" x14ac:dyDescent="0.3">
      <c r="B1562" s="13"/>
    </row>
    <row r="1563" spans="2:2" x14ac:dyDescent="0.3">
      <c r="B1563" s="13"/>
    </row>
    <row r="1564" spans="2:2" x14ac:dyDescent="0.3">
      <c r="B1564" s="13"/>
    </row>
    <row r="1565" spans="2:2" x14ac:dyDescent="0.3">
      <c r="B1565" s="13"/>
    </row>
    <row r="1566" spans="2:2" x14ac:dyDescent="0.3">
      <c r="B1566" s="13"/>
    </row>
    <row r="1567" spans="2:2" x14ac:dyDescent="0.3">
      <c r="B1567" s="13"/>
    </row>
    <row r="1568" spans="2:2" x14ac:dyDescent="0.3">
      <c r="B1568" s="13"/>
    </row>
    <row r="1569" spans="2:2" x14ac:dyDescent="0.3">
      <c r="B1569" s="13"/>
    </row>
    <row r="1570" spans="2:2" x14ac:dyDescent="0.3">
      <c r="B1570" s="13"/>
    </row>
    <row r="1571" spans="2:2" x14ac:dyDescent="0.3">
      <c r="B1571" s="13"/>
    </row>
    <row r="1572" spans="2:2" x14ac:dyDescent="0.3">
      <c r="B1572" s="13"/>
    </row>
    <row r="1573" spans="2:2" x14ac:dyDescent="0.3">
      <c r="B1573" s="13"/>
    </row>
    <row r="1574" spans="2:2" x14ac:dyDescent="0.3">
      <c r="B1574" s="13"/>
    </row>
    <row r="1575" spans="2:2" x14ac:dyDescent="0.3">
      <c r="B1575" s="13"/>
    </row>
    <row r="1576" spans="2:2" x14ac:dyDescent="0.3">
      <c r="B1576" s="13"/>
    </row>
    <row r="1577" spans="2:2" x14ac:dyDescent="0.3">
      <c r="B1577" s="13"/>
    </row>
    <row r="1578" spans="2:2" x14ac:dyDescent="0.3">
      <c r="B1578" s="13"/>
    </row>
    <row r="1579" spans="2:2" x14ac:dyDescent="0.3">
      <c r="B1579" s="13"/>
    </row>
    <row r="1580" spans="2:2" x14ac:dyDescent="0.3">
      <c r="B1580" s="13"/>
    </row>
    <row r="1581" spans="2:2" x14ac:dyDescent="0.3">
      <c r="B1581" s="13"/>
    </row>
    <row r="1582" spans="2:2" x14ac:dyDescent="0.3">
      <c r="B1582" s="13"/>
    </row>
    <row r="1583" spans="2:2" x14ac:dyDescent="0.3">
      <c r="B1583" s="13"/>
    </row>
    <row r="1584" spans="2:2" x14ac:dyDescent="0.3">
      <c r="B1584" s="13"/>
    </row>
    <row r="1585" spans="2:2" x14ac:dyDescent="0.3">
      <c r="B1585" s="13"/>
    </row>
    <row r="1586" spans="2:2" x14ac:dyDescent="0.3">
      <c r="B1586" s="13"/>
    </row>
    <row r="1587" spans="2:2" x14ac:dyDescent="0.3">
      <c r="B1587" s="13"/>
    </row>
    <row r="1588" spans="2:2" x14ac:dyDescent="0.3">
      <c r="B1588" s="13"/>
    </row>
    <row r="1589" spans="2:2" x14ac:dyDescent="0.3">
      <c r="B1589" s="13"/>
    </row>
    <row r="1590" spans="2:2" x14ac:dyDescent="0.3">
      <c r="B1590" s="13"/>
    </row>
    <row r="1591" spans="2:2" x14ac:dyDescent="0.3">
      <c r="B1591" s="13"/>
    </row>
    <row r="1592" spans="2:2" x14ac:dyDescent="0.3">
      <c r="B1592" s="13"/>
    </row>
    <row r="1593" spans="2:2" x14ac:dyDescent="0.3">
      <c r="B1593" s="13"/>
    </row>
    <row r="1594" spans="2:2" x14ac:dyDescent="0.3">
      <c r="B1594" s="13"/>
    </row>
    <row r="1595" spans="2:2" x14ac:dyDescent="0.3">
      <c r="B1595" s="13"/>
    </row>
    <row r="1596" spans="2:2" x14ac:dyDescent="0.3">
      <c r="B1596" s="13"/>
    </row>
    <row r="1597" spans="2:2" x14ac:dyDescent="0.3">
      <c r="B1597" s="13"/>
    </row>
    <row r="1598" spans="2:2" x14ac:dyDescent="0.3">
      <c r="B1598" s="13"/>
    </row>
    <row r="1599" spans="2:2" x14ac:dyDescent="0.3">
      <c r="B1599" s="13"/>
    </row>
    <row r="1600" spans="2:2" x14ac:dyDescent="0.3">
      <c r="B1600" s="13"/>
    </row>
    <row r="1601" spans="2:2" x14ac:dyDescent="0.3">
      <c r="B1601" s="13"/>
    </row>
    <row r="1602" spans="2:2" x14ac:dyDescent="0.3">
      <c r="B1602" s="13"/>
    </row>
    <row r="1603" spans="2:2" x14ac:dyDescent="0.3">
      <c r="B1603" s="13"/>
    </row>
    <row r="1604" spans="2:2" x14ac:dyDescent="0.3">
      <c r="B1604" s="13"/>
    </row>
    <row r="1605" spans="2:2" x14ac:dyDescent="0.3">
      <c r="B1605" s="13"/>
    </row>
    <row r="1606" spans="2:2" x14ac:dyDescent="0.3">
      <c r="B1606" s="13"/>
    </row>
    <row r="1607" spans="2:2" x14ac:dyDescent="0.3">
      <c r="B1607" s="13"/>
    </row>
    <row r="1608" spans="2:2" x14ac:dyDescent="0.3">
      <c r="B1608" s="13"/>
    </row>
    <row r="1609" spans="2:2" x14ac:dyDescent="0.3">
      <c r="B1609" s="13"/>
    </row>
    <row r="1610" spans="2:2" x14ac:dyDescent="0.3">
      <c r="B1610" s="13"/>
    </row>
    <row r="1611" spans="2:2" x14ac:dyDescent="0.3">
      <c r="B1611" s="13"/>
    </row>
    <row r="1612" spans="2:2" x14ac:dyDescent="0.3">
      <c r="B1612" s="13"/>
    </row>
    <row r="1613" spans="2:2" x14ac:dyDescent="0.3">
      <c r="B1613" s="13"/>
    </row>
    <row r="1614" spans="2:2" x14ac:dyDescent="0.3">
      <c r="B1614" s="13"/>
    </row>
    <row r="1615" spans="2:2" x14ac:dyDescent="0.3">
      <c r="B1615" s="13"/>
    </row>
    <row r="1616" spans="2:2" x14ac:dyDescent="0.3">
      <c r="B1616" s="13"/>
    </row>
    <row r="1617" spans="2:2" x14ac:dyDescent="0.3">
      <c r="B1617" s="13"/>
    </row>
    <row r="1618" spans="2:2" x14ac:dyDescent="0.3">
      <c r="B1618" s="13"/>
    </row>
    <row r="1619" spans="2:2" x14ac:dyDescent="0.3">
      <c r="B1619" s="13"/>
    </row>
    <row r="1620" spans="2:2" x14ac:dyDescent="0.3">
      <c r="B1620" s="13"/>
    </row>
    <row r="1621" spans="2:2" x14ac:dyDescent="0.3">
      <c r="B1621" s="13"/>
    </row>
    <row r="1622" spans="2:2" x14ac:dyDescent="0.3">
      <c r="B1622" s="13"/>
    </row>
    <row r="1623" spans="2:2" x14ac:dyDescent="0.3">
      <c r="B1623" s="13"/>
    </row>
    <row r="1624" spans="2:2" x14ac:dyDescent="0.3">
      <c r="B1624" s="13"/>
    </row>
    <row r="1625" spans="2:2" x14ac:dyDescent="0.3">
      <c r="B1625" s="13"/>
    </row>
    <row r="1626" spans="2:2" x14ac:dyDescent="0.3">
      <c r="B1626" s="13"/>
    </row>
    <row r="1627" spans="2:2" x14ac:dyDescent="0.3">
      <c r="B1627" s="13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E1636"/>
  <sheetViews>
    <sheetView workbookViewId="0">
      <selection activeCell="A25" sqref="A25"/>
    </sheetView>
  </sheetViews>
  <sheetFormatPr defaultRowHeight="10.5" x14ac:dyDescent="0.2"/>
  <cols>
    <col min="1" max="1" width="59.7109375" style="39" customWidth="1"/>
    <col min="2" max="3" width="15.7109375" style="417" customWidth="1"/>
    <col min="4" max="16384" width="9.140625" style="218"/>
  </cols>
  <sheetData>
    <row r="1" spans="1:3" s="1685" customFormat="1" ht="40.5" customHeight="1" x14ac:dyDescent="0.2">
      <c r="A1" s="1689" t="s">
        <v>501</v>
      </c>
      <c r="B1" s="417"/>
      <c r="C1" s="417"/>
    </row>
    <row r="2" spans="1:3" ht="15" customHeight="1" thickBot="1" x14ac:dyDescent="0.25">
      <c r="A2" s="466"/>
      <c r="B2" s="1726" t="s">
        <v>357</v>
      </c>
      <c r="C2" s="1696"/>
    </row>
    <row r="3" spans="1:3" ht="15" customHeight="1" x14ac:dyDescent="0.2">
      <c r="A3" s="466"/>
      <c r="B3" s="479">
        <v>2015</v>
      </c>
      <c r="C3" s="480">
        <v>2014</v>
      </c>
    </row>
    <row r="4" spans="1:3" ht="17.100000000000001" customHeight="1" thickBot="1" x14ac:dyDescent="0.25">
      <c r="A4" s="407" t="s">
        <v>571</v>
      </c>
      <c r="B4" s="507">
        <f>SUM(B5:B6)</f>
        <v>288708</v>
      </c>
      <c r="C4" s="446">
        <f>SUM(C5:C6)</f>
        <v>233048</v>
      </c>
    </row>
    <row r="5" spans="1:3" ht="17.100000000000001" customHeight="1" x14ac:dyDescent="0.2">
      <c r="A5" s="508" t="s">
        <v>90</v>
      </c>
      <c r="B5" s="509">
        <v>250273</v>
      </c>
      <c r="C5" s="450">
        <v>311760</v>
      </c>
    </row>
    <row r="6" spans="1:3" ht="17.100000000000001" customHeight="1" thickBot="1" x14ac:dyDescent="0.25">
      <c r="A6" s="474" t="s">
        <v>91</v>
      </c>
      <c r="B6" s="385">
        <v>38435</v>
      </c>
      <c r="C6" s="454">
        <v>-78712</v>
      </c>
    </row>
    <row r="7" spans="1:3" s="505" customFormat="1" ht="24.95" customHeight="1" thickBot="1" x14ac:dyDescent="0.25">
      <c r="A7" s="81" t="s">
        <v>441</v>
      </c>
      <c r="B7" s="510">
        <f>SUM(B8:B11,B14)</f>
        <v>4227</v>
      </c>
      <c r="C7" s="511">
        <f>SUM(C8:C11,C14)</f>
        <v>136108</v>
      </c>
    </row>
    <row r="8" spans="1:3" ht="17.100000000000001" customHeight="1" x14ac:dyDescent="0.2">
      <c r="A8" s="512" t="s">
        <v>581</v>
      </c>
      <c r="B8" s="513">
        <v>-8599</v>
      </c>
      <c r="C8" s="514">
        <v>110045</v>
      </c>
    </row>
    <row r="9" spans="1:3" ht="17.100000000000001" customHeight="1" x14ac:dyDescent="0.2">
      <c r="A9" s="471" t="s">
        <v>582</v>
      </c>
      <c r="B9" s="406">
        <v>1457</v>
      </c>
      <c r="C9" s="502">
        <v>-1524</v>
      </c>
    </row>
    <row r="10" spans="1:3" ht="17.100000000000001" customHeight="1" x14ac:dyDescent="0.2">
      <c r="A10" s="471" t="s">
        <v>296</v>
      </c>
      <c r="B10" s="406">
        <v>3559</v>
      </c>
      <c r="C10" s="440">
        <v>-1810</v>
      </c>
    </row>
    <row r="11" spans="1:3" ht="17.100000000000001" customHeight="1" x14ac:dyDescent="0.2">
      <c r="A11" s="1244" t="s">
        <v>1068</v>
      </c>
      <c r="B11" s="384">
        <f>SUM(B12:B13)</f>
        <v>11417</v>
      </c>
      <c r="C11" s="516">
        <f>SUM(C12:C13)</f>
        <v>29059</v>
      </c>
    </row>
    <row r="12" spans="1:3" ht="17.100000000000001" customHeight="1" x14ac:dyDescent="0.2">
      <c r="A12" s="1244" t="s">
        <v>442</v>
      </c>
      <c r="B12" s="384">
        <v>2954</v>
      </c>
      <c r="C12" s="516">
        <v>-108241</v>
      </c>
    </row>
    <row r="13" spans="1:3" ht="17.100000000000001" customHeight="1" x14ac:dyDescent="0.2">
      <c r="A13" s="1244" t="s">
        <v>976</v>
      </c>
      <c r="B13" s="384">
        <v>8463</v>
      </c>
      <c r="C13" s="516">
        <v>137300</v>
      </c>
    </row>
    <row r="14" spans="1:3" s="1237" customFormat="1" ht="21.75" thickBot="1" x14ac:dyDescent="0.25">
      <c r="A14" s="1245" t="s">
        <v>977</v>
      </c>
      <c r="B14" s="1242">
        <v>-3607</v>
      </c>
      <c r="C14" s="1243">
        <v>338</v>
      </c>
    </row>
    <row r="15" spans="1:3" ht="17.100000000000001" customHeight="1" thickBot="1" x14ac:dyDescent="0.25">
      <c r="A15" s="81" t="s">
        <v>583</v>
      </c>
      <c r="B15" s="510">
        <f>B4+B7</f>
        <v>292935</v>
      </c>
      <c r="C15" s="511">
        <f>C4+C7</f>
        <v>369156</v>
      </c>
    </row>
    <row r="16" spans="1:3" x14ac:dyDescent="0.2">
      <c r="A16" s="190"/>
      <c r="B16" s="506"/>
      <c r="C16" s="506"/>
    </row>
    <row r="17" spans="1:3" x14ac:dyDescent="0.2">
      <c r="A17" s="127"/>
      <c r="B17" s="392"/>
      <c r="C17" s="392"/>
    </row>
    <row r="18" spans="1:3" x14ac:dyDescent="0.2">
      <c r="A18" s="459"/>
      <c r="B18" s="496"/>
      <c r="C18" s="496"/>
    </row>
    <row r="19" spans="1:3" x14ac:dyDescent="0.2">
      <c r="A19" s="459"/>
      <c r="B19" s="392"/>
      <c r="C19" s="392"/>
    </row>
    <row r="20" spans="1:3" x14ac:dyDescent="0.2">
      <c r="A20" s="127"/>
      <c r="B20" s="392"/>
      <c r="C20" s="392"/>
    </row>
    <row r="21" spans="1:3" x14ac:dyDescent="0.2">
      <c r="A21" s="127"/>
      <c r="B21" s="392"/>
      <c r="C21" s="392"/>
    </row>
    <row r="22" spans="1:3" x14ac:dyDescent="0.2">
      <c r="A22" s="127"/>
      <c r="B22" s="392"/>
      <c r="C22" s="392"/>
    </row>
    <row r="23" spans="1:3" x14ac:dyDescent="0.2">
      <c r="A23" s="190"/>
      <c r="B23" s="506"/>
      <c r="C23" s="506"/>
    </row>
    <row r="24" spans="1:3" x14ac:dyDescent="0.2">
      <c r="A24" s="190"/>
      <c r="B24" s="506"/>
      <c r="C24" s="506"/>
    </row>
    <row r="27" spans="1:3" x14ac:dyDescent="0.2">
      <c r="A27" s="127"/>
      <c r="B27" s="392"/>
      <c r="C27" s="392"/>
    </row>
    <row r="28" spans="1:3" x14ac:dyDescent="0.2">
      <c r="A28" s="127"/>
      <c r="B28" s="392"/>
      <c r="C28" s="392"/>
    </row>
    <row r="29" spans="1:3" x14ac:dyDescent="0.2">
      <c r="A29" s="127"/>
      <c r="B29" s="392"/>
      <c r="C29" s="392"/>
    </row>
    <row r="30" spans="1:3" x14ac:dyDescent="0.2">
      <c r="A30" s="127"/>
      <c r="B30" s="392"/>
      <c r="C30" s="392"/>
    </row>
    <row r="31" spans="1:3" x14ac:dyDescent="0.2">
      <c r="A31" s="127"/>
      <c r="B31" s="392"/>
      <c r="C31" s="392"/>
    </row>
    <row r="32" spans="1:3" x14ac:dyDescent="0.2">
      <c r="A32" s="127"/>
      <c r="B32" s="392"/>
      <c r="C32" s="392"/>
    </row>
    <row r="33" spans="1:5" x14ac:dyDescent="0.2">
      <c r="A33" s="127"/>
      <c r="B33" s="392"/>
      <c r="C33" s="392"/>
    </row>
    <row r="34" spans="1:5" x14ac:dyDescent="0.2">
      <c r="A34" s="127"/>
      <c r="B34" s="392"/>
      <c r="C34" s="392"/>
      <c r="E34" s="326"/>
    </row>
    <row r="35" spans="1:5" x14ac:dyDescent="0.2">
      <c r="A35" s="127"/>
      <c r="B35" s="392"/>
      <c r="C35" s="392"/>
    </row>
    <row r="36" spans="1:5" x14ac:dyDescent="0.2">
      <c r="A36" s="127"/>
      <c r="B36" s="392"/>
      <c r="C36" s="392"/>
    </row>
    <row r="37" spans="1:5" x14ac:dyDescent="0.2">
      <c r="A37" s="127"/>
      <c r="B37" s="392"/>
      <c r="C37" s="392"/>
    </row>
    <row r="38" spans="1:5" x14ac:dyDescent="0.2">
      <c r="A38" s="127"/>
      <c r="B38" s="392"/>
      <c r="C38" s="392"/>
    </row>
    <row r="39" spans="1:5" x14ac:dyDescent="0.2">
      <c r="A39" s="127"/>
      <c r="B39" s="392"/>
      <c r="C39" s="392"/>
    </row>
    <row r="40" spans="1:5" x14ac:dyDescent="0.2">
      <c r="A40" s="127"/>
      <c r="B40" s="392"/>
      <c r="C40" s="392"/>
    </row>
    <row r="41" spans="1:5" x14ac:dyDescent="0.2">
      <c r="A41" s="127"/>
      <c r="B41" s="392"/>
      <c r="C41" s="392"/>
    </row>
    <row r="42" spans="1:5" x14ac:dyDescent="0.2">
      <c r="A42" s="127"/>
      <c r="B42" s="392"/>
      <c r="C42" s="392"/>
    </row>
    <row r="43" spans="1:5" x14ac:dyDescent="0.2">
      <c r="A43" s="127"/>
      <c r="B43" s="392"/>
      <c r="C43" s="392"/>
    </row>
    <row r="44" spans="1:5" x14ac:dyDescent="0.2">
      <c r="A44" s="127"/>
      <c r="B44" s="392"/>
      <c r="C44" s="392"/>
    </row>
    <row r="45" spans="1:5" x14ac:dyDescent="0.2">
      <c r="A45" s="127"/>
      <c r="B45" s="392"/>
      <c r="C45" s="392"/>
    </row>
    <row r="46" spans="1:5" x14ac:dyDescent="0.2">
      <c r="A46" s="127"/>
      <c r="B46" s="392"/>
      <c r="C46" s="392"/>
    </row>
    <row r="49" spans="2:2" x14ac:dyDescent="0.2">
      <c r="B49" s="392"/>
    </row>
    <row r="50" spans="2:2" x14ac:dyDescent="0.2">
      <c r="B50" s="392"/>
    </row>
    <row r="51" spans="2:2" x14ac:dyDescent="0.2">
      <c r="B51" s="392"/>
    </row>
    <row r="52" spans="2:2" x14ac:dyDescent="0.2">
      <c r="B52" s="392"/>
    </row>
    <row r="53" spans="2:2" x14ac:dyDescent="0.2">
      <c r="B53" s="392"/>
    </row>
    <row r="54" spans="2:2" x14ac:dyDescent="0.2">
      <c r="B54" s="392"/>
    </row>
    <row r="55" spans="2:2" x14ac:dyDescent="0.2">
      <c r="B55" s="392"/>
    </row>
    <row r="56" spans="2:2" x14ac:dyDescent="0.2">
      <c r="B56" s="392"/>
    </row>
    <row r="57" spans="2:2" x14ac:dyDescent="0.2">
      <c r="B57" s="392"/>
    </row>
    <row r="58" spans="2:2" x14ac:dyDescent="0.2">
      <c r="B58" s="392"/>
    </row>
    <row r="59" spans="2:2" x14ac:dyDescent="0.2">
      <c r="B59" s="392"/>
    </row>
    <row r="60" spans="2:2" x14ac:dyDescent="0.2">
      <c r="B60" s="392"/>
    </row>
    <row r="61" spans="2:2" x14ac:dyDescent="0.2">
      <c r="B61" s="392"/>
    </row>
    <row r="62" spans="2:2" x14ac:dyDescent="0.2">
      <c r="B62" s="392"/>
    </row>
    <row r="63" spans="2:2" x14ac:dyDescent="0.2">
      <c r="B63" s="392"/>
    </row>
    <row r="64" spans="2:2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392"/>
    </row>
    <row r="289" spans="2:2" x14ac:dyDescent="0.2">
      <c r="B289" s="392"/>
    </row>
    <row r="290" spans="2:2" x14ac:dyDescent="0.2">
      <c r="B290" s="392"/>
    </row>
    <row r="291" spans="2:2" x14ac:dyDescent="0.2">
      <c r="B291" s="392"/>
    </row>
    <row r="292" spans="2:2" x14ac:dyDescent="0.2">
      <c r="B292" s="418"/>
    </row>
    <row r="293" spans="2:2" x14ac:dyDescent="0.2">
      <c r="B293" s="418"/>
    </row>
    <row r="294" spans="2:2" x14ac:dyDescent="0.2">
      <c r="B294" s="418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  <row r="1633" spans="2:2" x14ac:dyDescent="0.2">
      <c r="B1633" s="418"/>
    </row>
    <row r="1634" spans="2:2" x14ac:dyDescent="0.2">
      <c r="B1634" s="418"/>
    </row>
    <row r="1635" spans="2:2" x14ac:dyDescent="0.2">
      <c r="B1635" s="418"/>
    </row>
    <row r="1636" spans="2:2" x14ac:dyDescent="0.2">
      <c r="B1636" s="41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632"/>
  <sheetViews>
    <sheetView topLeftCell="A4" workbookViewId="0">
      <selection activeCell="A24" sqref="A24"/>
    </sheetView>
  </sheetViews>
  <sheetFormatPr defaultRowHeight="10.5" x14ac:dyDescent="0.15"/>
  <cols>
    <col min="1" max="1" width="59.7109375" style="88" customWidth="1"/>
    <col min="2" max="3" width="15.7109375" style="83" customWidth="1"/>
    <col min="4" max="16384" width="9.140625" style="83"/>
  </cols>
  <sheetData>
    <row r="1" spans="1:3" ht="30" customHeight="1" x14ac:dyDescent="0.15">
      <c r="A1" s="1689" t="s">
        <v>502</v>
      </c>
    </row>
    <row r="2" spans="1:3" ht="15" customHeight="1" thickBot="1" x14ac:dyDescent="0.2">
      <c r="A2" s="494"/>
      <c r="B2" s="1726" t="s">
        <v>357</v>
      </c>
      <c r="C2" s="1696"/>
    </row>
    <row r="3" spans="1:3" ht="15" customHeight="1" x14ac:dyDescent="0.15">
      <c r="A3" s="494"/>
      <c r="B3" s="479">
        <v>2015</v>
      </c>
      <c r="C3" s="480">
        <v>2014</v>
      </c>
    </row>
    <row r="4" spans="1:3" ht="24.95" customHeight="1" x14ac:dyDescent="0.15">
      <c r="A4" s="508" t="s">
        <v>784</v>
      </c>
      <c r="B4" s="529">
        <v>141534</v>
      </c>
      <c r="C4" s="530">
        <v>149766</v>
      </c>
    </row>
    <row r="5" spans="1:3" ht="17.100000000000001" customHeight="1" x14ac:dyDescent="0.15">
      <c r="A5" s="444" t="s">
        <v>346</v>
      </c>
      <c r="B5" s="57">
        <v>23898</v>
      </c>
      <c r="C5" s="58">
        <v>96237</v>
      </c>
    </row>
    <row r="6" spans="1:3" ht="17.100000000000001" customHeight="1" x14ac:dyDescent="0.15">
      <c r="A6" s="444" t="s">
        <v>347</v>
      </c>
      <c r="B6" s="57">
        <v>22175</v>
      </c>
      <c r="C6" s="58">
        <v>24009</v>
      </c>
    </row>
    <row r="7" spans="1:3" ht="17.100000000000001" customHeight="1" x14ac:dyDescent="0.15">
      <c r="A7" s="63" t="s">
        <v>817</v>
      </c>
      <c r="B7" s="57">
        <v>9533</v>
      </c>
      <c r="C7" s="58">
        <v>11157</v>
      </c>
    </row>
    <row r="8" spans="1:3" ht="17.100000000000001" customHeight="1" x14ac:dyDescent="0.15">
      <c r="A8" s="444" t="s">
        <v>599</v>
      </c>
      <c r="B8" s="57">
        <v>8057</v>
      </c>
      <c r="C8" s="58">
        <v>5081</v>
      </c>
    </row>
    <row r="9" spans="1:3" ht="27" customHeight="1" x14ac:dyDescent="0.15">
      <c r="A9" s="444" t="s">
        <v>867</v>
      </c>
      <c r="B9" s="57">
        <v>4254</v>
      </c>
      <c r="C9" s="58">
        <v>2233</v>
      </c>
    </row>
    <row r="10" spans="1:3" ht="15" customHeight="1" x14ac:dyDescent="0.15">
      <c r="A10" s="444" t="s">
        <v>598</v>
      </c>
      <c r="B10" s="57">
        <v>105</v>
      </c>
      <c r="C10" s="58">
        <v>229</v>
      </c>
    </row>
    <row r="11" spans="1:3" ht="35.1" hidden="1" customHeight="1" x14ac:dyDescent="0.15">
      <c r="A11" s="531" t="s">
        <v>324</v>
      </c>
      <c r="B11" s="532">
        <v>0</v>
      </c>
      <c r="C11" s="533">
        <v>0</v>
      </c>
    </row>
    <row r="12" spans="1:3" ht="42" hidden="1" x14ac:dyDescent="0.15">
      <c r="A12" s="531" t="s">
        <v>279</v>
      </c>
      <c r="B12" s="532">
        <v>0</v>
      </c>
      <c r="C12" s="533">
        <v>0</v>
      </c>
    </row>
    <row r="13" spans="1:3" ht="17.100000000000001" customHeight="1" thickBot="1" x14ac:dyDescent="0.2">
      <c r="A13" s="517" t="s">
        <v>510</v>
      </c>
      <c r="B13" s="534">
        <v>36303</v>
      </c>
      <c r="C13" s="535">
        <v>58210</v>
      </c>
    </row>
    <row r="14" spans="1:3" ht="17.100000000000001" customHeight="1" thickBot="1" x14ac:dyDescent="0.2">
      <c r="A14" s="81" t="s">
        <v>584</v>
      </c>
      <c r="B14" s="510">
        <f>SUM(B4:B13)</f>
        <v>245859</v>
      </c>
      <c r="C14" s="52">
        <f>SUM(C4:C13)</f>
        <v>346922</v>
      </c>
    </row>
    <row r="15" spans="1:3" x14ac:dyDescent="0.15">
      <c r="A15" s="456"/>
      <c r="B15" s="519"/>
      <c r="C15" s="519"/>
    </row>
    <row r="16" spans="1:3" x14ac:dyDescent="0.15">
      <c r="A16" s="456"/>
      <c r="B16" s="519"/>
      <c r="C16" s="519"/>
    </row>
    <row r="17" spans="1:5" ht="30" x14ac:dyDescent="0.15">
      <c r="A17" s="1689" t="s">
        <v>1296</v>
      </c>
      <c r="B17" s="519"/>
      <c r="C17" s="519"/>
    </row>
    <row r="18" spans="1:5" ht="17.100000000000001" customHeight="1" thickBot="1" x14ac:dyDescent="0.2">
      <c r="A18" s="494"/>
      <c r="B18" s="1726" t="s">
        <v>357</v>
      </c>
      <c r="C18" s="1696"/>
    </row>
    <row r="19" spans="1:5" ht="17.100000000000001" customHeight="1" x14ac:dyDescent="0.15">
      <c r="A19" s="494"/>
      <c r="B19" s="479">
        <v>2015</v>
      </c>
      <c r="C19" s="480">
        <v>2014</v>
      </c>
    </row>
    <row r="20" spans="1:5" ht="17.100000000000001" customHeight="1" thickBot="1" x14ac:dyDescent="0.2">
      <c r="A20" s="434" t="s">
        <v>684</v>
      </c>
      <c r="B20" s="537"/>
      <c r="C20" s="538"/>
    </row>
    <row r="21" spans="1:5" ht="17.100000000000001" customHeight="1" x14ac:dyDescent="0.15">
      <c r="A21" s="536" t="s">
        <v>319</v>
      </c>
      <c r="B21" s="529">
        <v>65764</v>
      </c>
      <c r="C21" s="530">
        <v>234851</v>
      </c>
    </row>
    <row r="22" spans="1:5" ht="17.100000000000001" customHeight="1" thickBot="1" x14ac:dyDescent="0.2">
      <c r="A22" s="451" t="s">
        <v>320</v>
      </c>
      <c r="B22" s="534">
        <v>-17358</v>
      </c>
      <c r="C22" s="535">
        <v>-39899</v>
      </c>
    </row>
    <row r="23" spans="1:5" ht="17.100000000000001" customHeight="1" thickBot="1" x14ac:dyDescent="0.2">
      <c r="A23" s="81" t="s">
        <v>526</v>
      </c>
      <c r="B23" s="510">
        <f>SUM(B21:B22)</f>
        <v>48406</v>
      </c>
      <c r="C23" s="52">
        <v>194952</v>
      </c>
    </row>
    <row r="24" spans="1:5" ht="17.100000000000001" customHeight="1" thickBot="1" x14ac:dyDescent="0.2">
      <c r="A24" s="539" t="s">
        <v>527</v>
      </c>
      <c r="B24" s="540"/>
      <c r="C24" s="541"/>
    </row>
    <row r="25" spans="1:5" ht="17.100000000000001" customHeight="1" x14ac:dyDescent="0.15">
      <c r="A25" s="71" t="s">
        <v>528</v>
      </c>
      <c r="B25" s="542">
        <v>-16307</v>
      </c>
      <c r="C25" s="543">
        <v>-66607</v>
      </c>
    </row>
    <row r="26" spans="1:5" ht="17.100000000000001" customHeight="1" thickBot="1" x14ac:dyDescent="0.2">
      <c r="A26" s="451" t="s">
        <v>529</v>
      </c>
      <c r="B26" s="534">
        <v>-66</v>
      </c>
      <c r="C26" s="535">
        <v>-2416</v>
      </c>
    </row>
    <row r="27" spans="1:5" ht="17.100000000000001" customHeight="1" thickBot="1" x14ac:dyDescent="0.2">
      <c r="A27" s="497" t="s">
        <v>530</v>
      </c>
      <c r="B27" s="546">
        <f>SUM(B25:B26)</f>
        <v>-16373</v>
      </c>
      <c r="C27" s="547">
        <v>-69023</v>
      </c>
    </row>
    <row r="28" spans="1:5" ht="17.100000000000001" customHeight="1" thickBot="1" x14ac:dyDescent="0.2">
      <c r="A28" s="81" t="s">
        <v>525</v>
      </c>
      <c r="B28" s="510">
        <f>B23+B27</f>
        <v>32033</v>
      </c>
      <c r="C28" s="52">
        <v>125929</v>
      </c>
    </row>
    <row r="29" spans="1:5" ht="17.100000000000001" customHeight="1" thickBot="1" x14ac:dyDescent="0.2">
      <c r="A29" s="539" t="s">
        <v>323</v>
      </c>
      <c r="B29" s="540"/>
      <c r="C29" s="541"/>
    </row>
    <row r="30" spans="1:5" ht="24.95" customHeight="1" x14ac:dyDescent="0.15">
      <c r="A30" s="71" t="s">
        <v>868</v>
      </c>
      <c r="B30" s="542">
        <v>-14809</v>
      </c>
      <c r="C30" s="543">
        <v>-63099</v>
      </c>
    </row>
    <row r="31" spans="1:5" ht="24.95" customHeight="1" x14ac:dyDescent="0.15">
      <c r="A31" s="444" t="s">
        <v>869</v>
      </c>
      <c r="B31" s="57">
        <v>-7996</v>
      </c>
      <c r="C31" s="58">
        <v>-19902</v>
      </c>
      <c r="E31" s="295"/>
    </row>
    <row r="32" spans="1:5" ht="24.95" customHeight="1" x14ac:dyDescent="0.15">
      <c r="A32" s="444" t="s">
        <v>870</v>
      </c>
      <c r="B32" s="57">
        <v>11047</v>
      </c>
      <c r="C32" s="58">
        <v>46141</v>
      </c>
    </row>
    <row r="33" spans="1:5" ht="24.95" customHeight="1" thickBot="1" x14ac:dyDescent="0.2">
      <c r="A33" s="74" t="s">
        <v>871</v>
      </c>
      <c r="B33" s="544">
        <v>4396</v>
      </c>
      <c r="C33" s="545">
        <v>10212</v>
      </c>
    </row>
    <row r="34" spans="1:5" ht="17.100000000000001" customHeight="1" thickBot="1" x14ac:dyDescent="0.2">
      <c r="A34" s="81" t="s">
        <v>685</v>
      </c>
      <c r="B34" s="510">
        <f>SUM(B30:B33)</f>
        <v>-7362</v>
      </c>
      <c r="C34" s="52">
        <v>-26648</v>
      </c>
    </row>
    <row r="35" spans="1:5" ht="17.100000000000001" customHeight="1" x14ac:dyDescent="0.15">
      <c r="A35" s="536" t="s">
        <v>619</v>
      </c>
      <c r="B35" s="529">
        <v>-746</v>
      </c>
      <c r="C35" s="530">
        <v>-3183</v>
      </c>
    </row>
    <row r="36" spans="1:5" ht="17.100000000000001" customHeight="1" x14ac:dyDescent="0.15">
      <c r="A36" s="444" t="s">
        <v>620</v>
      </c>
      <c r="B36" s="57">
        <v>5</v>
      </c>
      <c r="C36" s="58">
        <v>440</v>
      </c>
    </row>
    <row r="37" spans="1:5" ht="17.100000000000001" customHeight="1" thickBot="1" x14ac:dyDescent="0.2">
      <c r="A37" s="451" t="s">
        <v>621</v>
      </c>
      <c r="B37" s="534">
        <v>-32</v>
      </c>
      <c r="C37" s="535">
        <v>-301</v>
      </c>
    </row>
    <row r="38" spans="1:5" ht="17.100000000000001" customHeight="1" thickBot="1" x14ac:dyDescent="0.2">
      <c r="A38" s="81" t="s">
        <v>346</v>
      </c>
      <c r="B38" s="510">
        <f>B28+B34+B35+B36+B37</f>
        <v>23898</v>
      </c>
      <c r="C38" s="52">
        <v>96237</v>
      </c>
    </row>
    <row r="39" spans="1:5" x14ac:dyDescent="0.15">
      <c r="A39" s="127"/>
      <c r="B39" s="520"/>
      <c r="C39" s="520"/>
    </row>
    <row r="40" spans="1:5" x14ac:dyDescent="0.15">
      <c r="A40" s="127"/>
      <c r="B40" s="519"/>
      <c r="C40" s="519"/>
    </row>
    <row r="41" spans="1:5" ht="30" x14ac:dyDescent="0.15">
      <c r="A41" s="1689" t="s">
        <v>1297</v>
      </c>
      <c r="B41" s="520"/>
      <c r="C41" s="520"/>
    </row>
    <row r="42" spans="1:5" ht="17.100000000000001" customHeight="1" thickBot="1" x14ac:dyDescent="0.2">
      <c r="A42" s="494"/>
      <c r="B42" s="1726" t="s">
        <v>357</v>
      </c>
      <c r="C42" s="1696"/>
      <c r="D42" s="521"/>
    </row>
    <row r="43" spans="1:5" s="415" customFormat="1" ht="17.100000000000001" customHeight="1" x14ac:dyDescent="0.15">
      <c r="A43" s="494"/>
      <c r="B43" s="479">
        <v>2015</v>
      </c>
      <c r="C43" s="480">
        <v>2014</v>
      </c>
      <c r="D43" s="522"/>
      <c r="E43" s="523"/>
    </row>
    <row r="44" spans="1:5" ht="17.100000000000001" customHeight="1" x14ac:dyDescent="0.15">
      <c r="A44" s="432" t="s">
        <v>834</v>
      </c>
      <c r="B44" s="529"/>
      <c r="C44" s="530"/>
      <c r="D44" s="383"/>
      <c r="E44" s="383"/>
    </row>
    <row r="45" spans="1:5" ht="17.100000000000001" customHeight="1" x14ac:dyDescent="0.15">
      <c r="A45" s="444" t="s">
        <v>835</v>
      </c>
      <c r="B45" s="57">
        <v>55308</v>
      </c>
      <c r="C45" s="58">
        <v>61576</v>
      </c>
      <c r="D45" s="524"/>
      <c r="E45" s="525"/>
    </row>
    <row r="46" spans="1:5" ht="17.100000000000001" customHeight="1" thickBot="1" x14ac:dyDescent="0.2">
      <c r="A46" s="451" t="s">
        <v>836</v>
      </c>
      <c r="B46" s="534">
        <v>-45775</v>
      </c>
      <c r="C46" s="535">
        <v>-50419</v>
      </c>
      <c r="D46" s="524"/>
      <c r="E46" s="525"/>
    </row>
    <row r="47" spans="1:5" ht="17.100000000000001" customHeight="1" thickBot="1" x14ac:dyDescent="0.2">
      <c r="A47" s="81" t="s">
        <v>837</v>
      </c>
      <c r="B47" s="510">
        <f>SUM(B45:B46)</f>
        <v>9533</v>
      </c>
      <c r="C47" s="52">
        <f>SUM(C45:C46)</f>
        <v>11157</v>
      </c>
      <c r="D47" s="526"/>
      <c r="E47" s="525"/>
    </row>
    <row r="48" spans="1:5" x14ac:dyDescent="0.15">
      <c r="B48" s="520"/>
    </row>
    <row r="49" spans="2:3" x14ac:dyDescent="0.15">
      <c r="B49" s="527">
        <f>B47-B7</f>
        <v>0</v>
      </c>
      <c r="C49" s="527">
        <f>C47-C7</f>
        <v>0</v>
      </c>
    </row>
    <row r="50" spans="2:3" x14ac:dyDescent="0.15">
      <c r="B50" s="520"/>
    </row>
    <row r="51" spans="2:3" x14ac:dyDescent="0.15">
      <c r="B51" s="520"/>
    </row>
    <row r="52" spans="2:3" x14ac:dyDescent="0.15">
      <c r="B52" s="520"/>
    </row>
    <row r="53" spans="2:3" x14ac:dyDescent="0.15">
      <c r="B53" s="520"/>
    </row>
    <row r="54" spans="2:3" x14ac:dyDescent="0.15">
      <c r="B54" s="520"/>
    </row>
    <row r="55" spans="2:3" x14ac:dyDescent="0.15">
      <c r="B55" s="520"/>
    </row>
    <row r="56" spans="2:3" x14ac:dyDescent="0.15">
      <c r="B56" s="520"/>
    </row>
    <row r="57" spans="2:3" x14ac:dyDescent="0.15">
      <c r="B57" s="520"/>
    </row>
    <row r="58" spans="2:3" x14ac:dyDescent="0.15">
      <c r="B58" s="520"/>
    </row>
    <row r="59" spans="2:3" x14ac:dyDescent="0.15">
      <c r="B59" s="520"/>
    </row>
    <row r="60" spans="2:3" x14ac:dyDescent="0.15">
      <c r="B60" s="520"/>
    </row>
    <row r="61" spans="2:3" x14ac:dyDescent="0.15">
      <c r="B61" s="520"/>
    </row>
    <row r="62" spans="2:3" x14ac:dyDescent="0.15">
      <c r="B62" s="520"/>
    </row>
    <row r="63" spans="2:3" x14ac:dyDescent="0.15">
      <c r="B63" s="520"/>
    </row>
    <row r="64" spans="2:3" x14ac:dyDescent="0.15">
      <c r="B64" s="520"/>
    </row>
    <row r="65" spans="2:2" x14ac:dyDescent="0.15">
      <c r="B65" s="520"/>
    </row>
    <row r="66" spans="2:2" x14ac:dyDescent="0.15">
      <c r="B66" s="520"/>
    </row>
    <row r="67" spans="2:2" x14ac:dyDescent="0.15">
      <c r="B67" s="520"/>
    </row>
    <row r="68" spans="2:2" x14ac:dyDescent="0.15">
      <c r="B68" s="520"/>
    </row>
    <row r="69" spans="2:2" x14ac:dyDescent="0.15">
      <c r="B69" s="520"/>
    </row>
    <row r="70" spans="2:2" x14ac:dyDescent="0.15">
      <c r="B70" s="520"/>
    </row>
    <row r="71" spans="2:2" x14ac:dyDescent="0.15">
      <c r="B71" s="520"/>
    </row>
    <row r="72" spans="2:2" x14ac:dyDescent="0.15">
      <c r="B72" s="520"/>
    </row>
    <row r="73" spans="2:2" x14ac:dyDescent="0.15">
      <c r="B73" s="520"/>
    </row>
    <row r="74" spans="2:2" x14ac:dyDescent="0.15">
      <c r="B74" s="520"/>
    </row>
    <row r="75" spans="2:2" x14ac:dyDescent="0.15">
      <c r="B75" s="520"/>
    </row>
    <row r="76" spans="2:2" x14ac:dyDescent="0.15">
      <c r="B76" s="520"/>
    </row>
    <row r="77" spans="2:2" x14ac:dyDescent="0.15">
      <c r="B77" s="520"/>
    </row>
    <row r="78" spans="2:2" x14ac:dyDescent="0.15">
      <c r="B78" s="520"/>
    </row>
    <row r="79" spans="2:2" x14ac:dyDescent="0.15">
      <c r="B79" s="520"/>
    </row>
    <row r="80" spans="2:2" x14ac:dyDescent="0.15">
      <c r="B80" s="520"/>
    </row>
    <row r="81" spans="2:2" x14ac:dyDescent="0.15">
      <c r="B81" s="520"/>
    </row>
    <row r="82" spans="2:2" x14ac:dyDescent="0.15">
      <c r="B82" s="520"/>
    </row>
    <row r="83" spans="2:2" x14ac:dyDescent="0.15">
      <c r="B83" s="520"/>
    </row>
    <row r="84" spans="2:2" x14ac:dyDescent="0.15">
      <c r="B84" s="520"/>
    </row>
    <row r="85" spans="2:2" x14ac:dyDescent="0.15">
      <c r="B85" s="520"/>
    </row>
    <row r="86" spans="2:2" x14ac:dyDescent="0.15">
      <c r="B86" s="520"/>
    </row>
    <row r="87" spans="2:2" x14ac:dyDescent="0.15">
      <c r="B87" s="520"/>
    </row>
    <row r="88" spans="2:2" x14ac:dyDescent="0.15">
      <c r="B88" s="520"/>
    </row>
    <row r="89" spans="2:2" x14ac:dyDescent="0.15">
      <c r="B89" s="520"/>
    </row>
    <row r="90" spans="2:2" x14ac:dyDescent="0.15">
      <c r="B90" s="520"/>
    </row>
    <row r="91" spans="2:2" x14ac:dyDescent="0.15">
      <c r="B91" s="520"/>
    </row>
    <row r="92" spans="2:2" x14ac:dyDescent="0.15">
      <c r="B92" s="520"/>
    </row>
    <row r="93" spans="2:2" x14ac:dyDescent="0.15">
      <c r="B93" s="520"/>
    </row>
    <row r="94" spans="2:2" x14ac:dyDescent="0.15">
      <c r="B94" s="520"/>
    </row>
    <row r="95" spans="2:2" x14ac:dyDescent="0.15">
      <c r="B95" s="520"/>
    </row>
    <row r="96" spans="2:2" x14ac:dyDescent="0.15">
      <c r="B96" s="520"/>
    </row>
    <row r="97" spans="2:2" x14ac:dyDescent="0.15">
      <c r="B97" s="520"/>
    </row>
    <row r="98" spans="2:2" x14ac:dyDescent="0.15">
      <c r="B98" s="520"/>
    </row>
    <row r="99" spans="2:2" x14ac:dyDescent="0.15">
      <c r="B99" s="520"/>
    </row>
    <row r="100" spans="2:2" x14ac:dyDescent="0.15">
      <c r="B100" s="520"/>
    </row>
    <row r="101" spans="2:2" x14ac:dyDescent="0.15">
      <c r="B101" s="520"/>
    </row>
    <row r="102" spans="2:2" x14ac:dyDescent="0.15">
      <c r="B102" s="520"/>
    </row>
    <row r="103" spans="2:2" x14ac:dyDescent="0.15">
      <c r="B103" s="520"/>
    </row>
    <row r="104" spans="2:2" x14ac:dyDescent="0.15">
      <c r="B104" s="520"/>
    </row>
    <row r="105" spans="2:2" x14ac:dyDescent="0.15">
      <c r="B105" s="520"/>
    </row>
    <row r="106" spans="2:2" x14ac:dyDescent="0.15">
      <c r="B106" s="520"/>
    </row>
    <row r="107" spans="2:2" x14ac:dyDescent="0.15">
      <c r="B107" s="520"/>
    </row>
    <row r="108" spans="2:2" x14ac:dyDescent="0.15">
      <c r="B108" s="520"/>
    </row>
    <row r="109" spans="2:2" x14ac:dyDescent="0.15">
      <c r="B109" s="520"/>
    </row>
    <row r="110" spans="2:2" x14ac:dyDescent="0.15">
      <c r="B110" s="520"/>
    </row>
    <row r="111" spans="2:2" x14ac:dyDescent="0.15">
      <c r="B111" s="520"/>
    </row>
    <row r="112" spans="2:2" x14ac:dyDescent="0.15">
      <c r="B112" s="520"/>
    </row>
    <row r="113" spans="2:2" x14ac:dyDescent="0.15">
      <c r="B113" s="520"/>
    </row>
    <row r="114" spans="2:2" x14ac:dyDescent="0.15">
      <c r="B114" s="520"/>
    </row>
    <row r="115" spans="2:2" x14ac:dyDescent="0.15">
      <c r="B115" s="520"/>
    </row>
    <row r="116" spans="2:2" x14ac:dyDescent="0.15">
      <c r="B116" s="520"/>
    </row>
    <row r="117" spans="2:2" x14ac:dyDescent="0.15">
      <c r="B117" s="520"/>
    </row>
    <row r="118" spans="2:2" x14ac:dyDescent="0.15">
      <c r="B118" s="520"/>
    </row>
    <row r="119" spans="2:2" x14ac:dyDescent="0.15">
      <c r="B119" s="520"/>
    </row>
    <row r="120" spans="2:2" x14ac:dyDescent="0.15">
      <c r="B120" s="520"/>
    </row>
    <row r="121" spans="2:2" x14ac:dyDescent="0.15">
      <c r="B121" s="520"/>
    </row>
    <row r="122" spans="2:2" x14ac:dyDescent="0.15">
      <c r="B122" s="520"/>
    </row>
    <row r="123" spans="2:2" x14ac:dyDescent="0.15">
      <c r="B123" s="520"/>
    </row>
    <row r="124" spans="2:2" x14ac:dyDescent="0.15">
      <c r="B124" s="520"/>
    </row>
    <row r="125" spans="2:2" x14ac:dyDescent="0.15">
      <c r="B125" s="520"/>
    </row>
    <row r="126" spans="2:2" x14ac:dyDescent="0.15">
      <c r="B126" s="520"/>
    </row>
    <row r="127" spans="2:2" x14ac:dyDescent="0.15">
      <c r="B127" s="520"/>
    </row>
    <row r="128" spans="2:2" x14ac:dyDescent="0.15">
      <c r="B128" s="520"/>
    </row>
    <row r="129" spans="2:2" x14ac:dyDescent="0.15">
      <c r="B129" s="520"/>
    </row>
    <row r="130" spans="2:2" x14ac:dyDescent="0.15">
      <c r="B130" s="520"/>
    </row>
    <row r="131" spans="2:2" x14ac:dyDescent="0.15">
      <c r="B131" s="520"/>
    </row>
    <row r="132" spans="2:2" x14ac:dyDescent="0.15">
      <c r="B132" s="520"/>
    </row>
    <row r="133" spans="2:2" x14ac:dyDescent="0.15">
      <c r="B133" s="520"/>
    </row>
    <row r="134" spans="2:2" x14ac:dyDescent="0.15">
      <c r="B134" s="520"/>
    </row>
    <row r="135" spans="2:2" x14ac:dyDescent="0.15">
      <c r="B135" s="520"/>
    </row>
    <row r="136" spans="2:2" x14ac:dyDescent="0.15">
      <c r="B136" s="520"/>
    </row>
    <row r="137" spans="2:2" x14ac:dyDescent="0.15">
      <c r="B137" s="520"/>
    </row>
    <row r="138" spans="2:2" x14ac:dyDescent="0.15">
      <c r="B138" s="520"/>
    </row>
    <row r="139" spans="2:2" x14ac:dyDescent="0.15">
      <c r="B139" s="520"/>
    </row>
    <row r="140" spans="2:2" x14ac:dyDescent="0.15">
      <c r="B140" s="520"/>
    </row>
    <row r="141" spans="2:2" x14ac:dyDescent="0.15">
      <c r="B141" s="520"/>
    </row>
    <row r="142" spans="2:2" x14ac:dyDescent="0.15">
      <c r="B142" s="520"/>
    </row>
    <row r="143" spans="2:2" x14ac:dyDescent="0.15">
      <c r="B143" s="520"/>
    </row>
    <row r="144" spans="2:2" x14ac:dyDescent="0.15">
      <c r="B144" s="520"/>
    </row>
    <row r="145" spans="2:2" x14ac:dyDescent="0.15">
      <c r="B145" s="520"/>
    </row>
    <row r="146" spans="2:2" x14ac:dyDescent="0.15">
      <c r="B146" s="520"/>
    </row>
    <row r="147" spans="2:2" x14ac:dyDescent="0.15">
      <c r="B147" s="520"/>
    </row>
    <row r="148" spans="2:2" x14ac:dyDescent="0.15">
      <c r="B148" s="520"/>
    </row>
    <row r="149" spans="2:2" x14ac:dyDescent="0.15">
      <c r="B149" s="520"/>
    </row>
    <row r="150" spans="2:2" x14ac:dyDescent="0.15">
      <c r="B150" s="520"/>
    </row>
    <row r="151" spans="2:2" x14ac:dyDescent="0.15">
      <c r="B151" s="520"/>
    </row>
    <row r="152" spans="2:2" x14ac:dyDescent="0.15">
      <c r="B152" s="520"/>
    </row>
    <row r="153" spans="2:2" x14ac:dyDescent="0.15">
      <c r="B153" s="520"/>
    </row>
    <row r="154" spans="2:2" x14ac:dyDescent="0.15">
      <c r="B154" s="520"/>
    </row>
    <row r="155" spans="2:2" x14ac:dyDescent="0.15">
      <c r="B155" s="520"/>
    </row>
    <row r="156" spans="2:2" x14ac:dyDescent="0.15">
      <c r="B156" s="520"/>
    </row>
    <row r="157" spans="2:2" x14ac:dyDescent="0.15">
      <c r="B157" s="520"/>
    </row>
    <row r="158" spans="2:2" x14ac:dyDescent="0.15">
      <c r="B158" s="520"/>
    </row>
    <row r="159" spans="2:2" x14ac:dyDescent="0.15">
      <c r="B159" s="520"/>
    </row>
    <row r="160" spans="2:2" x14ac:dyDescent="0.15">
      <c r="B160" s="520"/>
    </row>
    <row r="161" spans="2:2" x14ac:dyDescent="0.15">
      <c r="B161" s="520"/>
    </row>
    <row r="162" spans="2:2" x14ac:dyDescent="0.15">
      <c r="B162" s="520"/>
    </row>
    <row r="163" spans="2:2" x14ac:dyDescent="0.15">
      <c r="B163" s="520"/>
    </row>
    <row r="164" spans="2:2" x14ac:dyDescent="0.15">
      <c r="B164" s="520"/>
    </row>
    <row r="165" spans="2:2" x14ac:dyDescent="0.15">
      <c r="B165" s="520"/>
    </row>
    <row r="166" spans="2:2" x14ac:dyDescent="0.15">
      <c r="B166" s="520"/>
    </row>
    <row r="167" spans="2:2" x14ac:dyDescent="0.15">
      <c r="B167" s="520"/>
    </row>
    <row r="168" spans="2:2" x14ac:dyDescent="0.15">
      <c r="B168" s="520"/>
    </row>
    <row r="169" spans="2:2" x14ac:dyDescent="0.15">
      <c r="B169" s="520"/>
    </row>
    <row r="170" spans="2:2" x14ac:dyDescent="0.15">
      <c r="B170" s="520"/>
    </row>
    <row r="171" spans="2:2" x14ac:dyDescent="0.15">
      <c r="B171" s="520"/>
    </row>
    <row r="172" spans="2:2" x14ac:dyDescent="0.15">
      <c r="B172" s="520"/>
    </row>
    <row r="173" spans="2:2" x14ac:dyDescent="0.15">
      <c r="B173" s="520"/>
    </row>
    <row r="174" spans="2:2" x14ac:dyDescent="0.15">
      <c r="B174" s="520"/>
    </row>
    <row r="175" spans="2:2" x14ac:dyDescent="0.15">
      <c r="B175" s="520"/>
    </row>
    <row r="176" spans="2:2" x14ac:dyDescent="0.15">
      <c r="B176" s="520"/>
    </row>
    <row r="177" spans="2:2" x14ac:dyDescent="0.15">
      <c r="B177" s="520"/>
    </row>
    <row r="178" spans="2:2" x14ac:dyDescent="0.15">
      <c r="B178" s="520"/>
    </row>
    <row r="179" spans="2:2" x14ac:dyDescent="0.15">
      <c r="B179" s="520"/>
    </row>
    <row r="180" spans="2:2" x14ac:dyDescent="0.15">
      <c r="B180" s="520"/>
    </row>
    <row r="181" spans="2:2" x14ac:dyDescent="0.15">
      <c r="B181" s="520"/>
    </row>
    <row r="182" spans="2:2" x14ac:dyDescent="0.15">
      <c r="B182" s="520"/>
    </row>
    <row r="183" spans="2:2" x14ac:dyDescent="0.15">
      <c r="B183" s="520"/>
    </row>
    <row r="184" spans="2:2" x14ac:dyDescent="0.15">
      <c r="B184" s="520"/>
    </row>
    <row r="185" spans="2:2" x14ac:dyDescent="0.15">
      <c r="B185" s="520"/>
    </row>
    <row r="186" spans="2:2" x14ac:dyDescent="0.15">
      <c r="B186" s="520"/>
    </row>
    <row r="187" spans="2:2" x14ac:dyDescent="0.15">
      <c r="B187" s="520"/>
    </row>
    <row r="188" spans="2:2" x14ac:dyDescent="0.15">
      <c r="B188" s="520"/>
    </row>
    <row r="189" spans="2:2" x14ac:dyDescent="0.15">
      <c r="B189" s="520"/>
    </row>
    <row r="190" spans="2:2" x14ac:dyDescent="0.15">
      <c r="B190" s="520"/>
    </row>
    <row r="191" spans="2:2" x14ac:dyDescent="0.15">
      <c r="B191" s="520"/>
    </row>
    <row r="192" spans="2:2" x14ac:dyDescent="0.15">
      <c r="B192" s="520"/>
    </row>
    <row r="193" spans="2:2" x14ac:dyDescent="0.15">
      <c r="B193" s="520"/>
    </row>
    <row r="194" spans="2:2" x14ac:dyDescent="0.15">
      <c r="B194" s="520"/>
    </row>
    <row r="195" spans="2:2" x14ac:dyDescent="0.15">
      <c r="B195" s="520"/>
    </row>
    <row r="196" spans="2:2" x14ac:dyDescent="0.15">
      <c r="B196" s="520"/>
    </row>
    <row r="197" spans="2:2" x14ac:dyDescent="0.15">
      <c r="B197" s="520"/>
    </row>
    <row r="198" spans="2:2" x14ac:dyDescent="0.15">
      <c r="B198" s="520"/>
    </row>
    <row r="199" spans="2:2" x14ac:dyDescent="0.15">
      <c r="B199" s="520"/>
    </row>
    <row r="200" spans="2:2" x14ac:dyDescent="0.15">
      <c r="B200" s="520"/>
    </row>
    <row r="201" spans="2:2" x14ac:dyDescent="0.15">
      <c r="B201" s="520"/>
    </row>
    <row r="202" spans="2:2" x14ac:dyDescent="0.15">
      <c r="B202" s="520"/>
    </row>
    <row r="203" spans="2:2" x14ac:dyDescent="0.15">
      <c r="B203" s="520"/>
    </row>
    <row r="204" spans="2:2" x14ac:dyDescent="0.15">
      <c r="B204" s="520"/>
    </row>
    <row r="205" spans="2:2" x14ac:dyDescent="0.15">
      <c r="B205" s="520"/>
    </row>
    <row r="206" spans="2:2" x14ac:dyDescent="0.15">
      <c r="B206" s="520"/>
    </row>
    <row r="207" spans="2:2" x14ac:dyDescent="0.15">
      <c r="B207" s="520"/>
    </row>
    <row r="208" spans="2:2" x14ac:dyDescent="0.15">
      <c r="B208" s="520"/>
    </row>
    <row r="209" spans="2:2" x14ac:dyDescent="0.15">
      <c r="B209" s="520"/>
    </row>
    <row r="210" spans="2:2" x14ac:dyDescent="0.15">
      <c r="B210" s="520"/>
    </row>
    <row r="211" spans="2:2" x14ac:dyDescent="0.15">
      <c r="B211" s="520"/>
    </row>
    <row r="212" spans="2:2" x14ac:dyDescent="0.15">
      <c r="B212" s="520"/>
    </row>
    <row r="213" spans="2:2" x14ac:dyDescent="0.15">
      <c r="B213" s="520"/>
    </row>
    <row r="214" spans="2:2" x14ac:dyDescent="0.15">
      <c r="B214" s="520"/>
    </row>
    <row r="215" spans="2:2" x14ac:dyDescent="0.15">
      <c r="B215" s="520"/>
    </row>
    <row r="216" spans="2:2" x14ac:dyDescent="0.15">
      <c r="B216" s="520"/>
    </row>
    <row r="217" spans="2:2" x14ac:dyDescent="0.15">
      <c r="B217" s="520"/>
    </row>
    <row r="218" spans="2:2" x14ac:dyDescent="0.15">
      <c r="B218" s="520"/>
    </row>
    <row r="219" spans="2:2" x14ac:dyDescent="0.15">
      <c r="B219" s="520"/>
    </row>
    <row r="220" spans="2:2" x14ac:dyDescent="0.15">
      <c r="B220" s="520"/>
    </row>
    <row r="221" spans="2:2" x14ac:dyDescent="0.15">
      <c r="B221" s="520"/>
    </row>
    <row r="222" spans="2:2" x14ac:dyDescent="0.15">
      <c r="B222" s="520"/>
    </row>
    <row r="223" spans="2:2" x14ac:dyDescent="0.15">
      <c r="B223" s="520"/>
    </row>
    <row r="224" spans="2:2" x14ac:dyDescent="0.15">
      <c r="B224" s="520"/>
    </row>
    <row r="225" spans="2:2" x14ac:dyDescent="0.15">
      <c r="B225" s="520"/>
    </row>
    <row r="226" spans="2:2" x14ac:dyDescent="0.15">
      <c r="B226" s="520"/>
    </row>
    <row r="227" spans="2:2" x14ac:dyDescent="0.15">
      <c r="B227" s="520"/>
    </row>
    <row r="228" spans="2:2" x14ac:dyDescent="0.15">
      <c r="B228" s="520"/>
    </row>
    <row r="229" spans="2:2" x14ac:dyDescent="0.15">
      <c r="B229" s="520"/>
    </row>
    <row r="230" spans="2:2" x14ac:dyDescent="0.15">
      <c r="B230" s="520"/>
    </row>
    <row r="231" spans="2:2" x14ac:dyDescent="0.15">
      <c r="B231" s="520"/>
    </row>
    <row r="232" spans="2:2" x14ac:dyDescent="0.15">
      <c r="B232" s="520"/>
    </row>
    <row r="233" spans="2:2" x14ac:dyDescent="0.15">
      <c r="B233" s="520"/>
    </row>
    <row r="234" spans="2:2" x14ac:dyDescent="0.15">
      <c r="B234" s="520"/>
    </row>
    <row r="235" spans="2:2" x14ac:dyDescent="0.15">
      <c r="B235" s="520"/>
    </row>
    <row r="236" spans="2:2" x14ac:dyDescent="0.15">
      <c r="B236" s="520"/>
    </row>
    <row r="237" spans="2:2" x14ac:dyDescent="0.15">
      <c r="B237" s="520"/>
    </row>
    <row r="238" spans="2:2" x14ac:dyDescent="0.15">
      <c r="B238" s="520"/>
    </row>
    <row r="239" spans="2:2" x14ac:dyDescent="0.15">
      <c r="B239" s="520"/>
    </row>
    <row r="240" spans="2:2" x14ac:dyDescent="0.15">
      <c r="B240" s="520"/>
    </row>
    <row r="241" spans="2:2" x14ac:dyDescent="0.15">
      <c r="B241" s="520"/>
    </row>
    <row r="242" spans="2:2" x14ac:dyDescent="0.15">
      <c r="B242" s="520"/>
    </row>
    <row r="243" spans="2:2" x14ac:dyDescent="0.15">
      <c r="B243" s="520"/>
    </row>
    <row r="244" spans="2:2" x14ac:dyDescent="0.15">
      <c r="B244" s="520"/>
    </row>
    <row r="245" spans="2:2" x14ac:dyDescent="0.15">
      <c r="B245" s="520"/>
    </row>
    <row r="246" spans="2:2" x14ac:dyDescent="0.15">
      <c r="B246" s="520"/>
    </row>
    <row r="247" spans="2:2" x14ac:dyDescent="0.15">
      <c r="B247" s="520"/>
    </row>
    <row r="248" spans="2:2" x14ac:dyDescent="0.15">
      <c r="B248" s="520"/>
    </row>
    <row r="249" spans="2:2" x14ac:dyDescent="0.15">
      <c r="B249" s="520"/>
    </row>
    <row r="250" spans="2:2" x14ac:dyDescent="0.15">
      <c r="B250" s="520"/>
    </row>
    <row r="251" spans="2:2" x14ac:dyDescent="0.15">
      <c r="B251" s="520"/>
    </row>
    <row r="252" spans="2:2" x14ac:dyDescent="0.15">
      <c r="B252" s="520"/>
    </row>
    <row r="253" spans="2:2" x14ac:dyDescent="0.15">
      <c r="B253" s="520"/>
    </row>
    <row r="254" spans="2:2" x14ac:dyDescent="0.15">
      <c r="B254" s="520"/>
    </row>
    <row r="255" spans="2:2" x14ac:dyDescent="0.15">
      <c r="B255" s="520"/>
    </row>
    <row r="256" spans="2:2" x14ac:dyDescent="0.15">
      <c r="B256" s="520"/>
    </row>
    <row r="257" spans="2:2" x14ac:dyDescent="0.15">
      <c r="B257" s="520"/>
    </row>
    <row r="258" spans="2:2" x14ac:dyDescent="0.15">
      <c r="B258" s="520"/>
    </row>
    <row r="259" spans="2:2" x14ac:dyDescent="0.15">
      <c r="B259" s="520"/>
    </row>
    <row r="260" spans="2:2" x14ac:dyDescent="0.15">
      <c r="B260" s="520"/>
    </row>
    <row r="261" spans="2:2" x14ac:dyDescent="0.15">
      <c r="B261" s="520"/>
    </row>
    <row r="262" spans="2:2" x14ac:dyDescent="0.15">
      <c r="B262" s="520"/>
    </row>
    <row r="263" spans="2:2" x14ac:dyDescent="0.15">
      <c r="B263" s="520"/>
    </row>
    <row r="264" spans="2:2" x14ac:dyDescent="0.15">
      <c r="B264" s="520"/>
    </row>
    <row r="265" spans="2:2" x14ac:dyDescent="0.15">
      <c r="B265" s="520"/>
    </row>
    <row r="266" spans="2:2" x14ac:dyDescent="0.15">
      <c r="B266" s="520"/>
    </row>
    <row r="267" spans="2:2" x14ac:dyDescent="0.15">
      <c r="B267" s="520"/>
    </row>
    <row r="268" spans="2:2" x14ac:dyDescent="0.15">
      <c r="B268" s="520"/>
    </row>
    <row r="269" spans="2:2" x14ac:dyDescent="0.15">
      <c r="B269" s="520"/>
    </row>
    <row r="270" spans="2:2" x14ac:dyDescent="0.15">
      <c r="B270" s="520"/>
    </row>
    <row r="271" spans="2:2" x14ac:dyDescent="0.15">
      <c r="B271" s="520"/>
    </row>
    <row r="272" spans="2:2" x14ac:dyDescent="0.15">
      <c r="B272" s="520"/>
    </row>
    <row r="273" spans="2:2" x14ac:dyDescent="0.15">
      <c r="B273" s="520"/>
    </row>
    <row r="274" spans="2:2" x14ac:dyDescent="0.15">
      <c r="B274" s="520"/>
    </row>
    <row r="275" spans="2:2" x14ac:dyDescent="0.15">
      <c r="B275" s="520"/>
    </row>
    <row r="276" spans="2:2" x14ac:dyDescent="0.15">
      <c r="B276" s="520"/>
    </row>
    <row r="277" spans="2:2" x14ac:dyDescent="0.15">
      <c r="B277" s="520"/>
    </row>
    <row r="278" spans="2:2" x14ac:dyDescent="0.15">
      <c r="B278" s="520"/>
    </row>
    <row r="279" spans="2:2" x14ac:dyDescent="0.15">
      <c r="B279" s="520"/>
    </row>
    <row r="280" spans="2:2" x14ac:dyDescent="0.15">
      <c r="B280" s="520"/>
    </row>
    <row r="281" spans="2:2" x14ac:dyDescent="0.15">
      <c r="B281" s="520"/>
    </row>
    <row r="282" spans="2:2" x14ac:dyDescent="0.15">
      <c r="B282" s="520"/>
    </row>
    <row r="283" spans="2:2" x14ac:dyDescent="0.15">
      <c r="B283" s="520"/>
    </row>
    <row r="284" spans="2:2" x14ac:dyDescent="0.15">
      <c r="B284" s="520"/>
    </row>
    <row r="285" spans="2:2" x14ac:dyDescent="0.15">
      <c r="B285" s="520"/>
    </row>
    <row r="286" spans="2:2" x14ac:dyDescent="0.15">
      <c r="B286" s="520"/>
    </row>
    <row r="287" spans="2:2" x14ac:dyDescent="0.15">
      <c r="B287" s="520"/>
    </row>
    <row r="288" spans="2:2" x14ac:dyDescent="0.15">
      <c r="B288" s="528"/>
    </row>
    <row r="289" spans="2:2" x14ac:dyDescent="0.15">
      <c r="B289" s="528"/>
    </row>
    <row r="290" spans="2:2" x14ac:dyDescent="0.15">
      <c r="B290" s="528"/>
    </row>
    <row r="291" spans="2:2" x14ac:dyDescent="0.15">
      <c r="B291" s="528"/>
    </row>
    <row r="292" spans="2:2" x14ac:dyDescent="0.15">
      <c r="B292" s="528"/>
    </row>
    <row r="293" spans="2:2" x14ac:dyDescent="0.15">
      <c r="B293" s="528"/>
    </row>
    <row r="294" spans="2:2" x14ac:dyDescent="0.15">
      <c r="B294" s="528"/>
    </row>
    <row r="295" spans="2:2" x14ac:dyDescent="0.15">
      <c r="B295" s="528"/>
    </row>
    <row r="296" spans="2:2" x14ac:dyDescent="0.15">
      <c r="B296" s="528"/>
    </row>
    <row r="297" spans="2:2" x14ac:dyDescent="0.15">
      <c r="B297" s="528"/>
    </row>
    <row r="298" spans="2:2" x14ac:dyDescent="0.15">
      <c r="B298" s="528"/>
    </row>
    <row r="299" spans="2:2" x14ac:dyDescent="0.15">
      <c r="B299" s="528"/>
    </row>
    <row r="300" spans="2:2" x14ac:dyDescent="0.15">
      <c r="B300" s="528"/>
    </row>
    <row r="301" spans="2:2" x14ac:dyDescent="0.15">
      <c r="B301" s="528"/>
    </row>
    <row r="302" spans="2:2" x14ac:dyDescent="0.15">
      <c r="B302" s="528"/>
    </row>
    <row r="303" spans="2:2" x14ac:dyDescent="0.15">
      <c r="B303" s="528"/>
    </row>
    <row r="304" spans="2:2" x14ac:dyDescent="0.15">
      <c r="B304" s="528"/>
    </row>
    <row r="305" spans="2:2" x14ac:dyDescent="0.15">
      <c r="B305" s="528"/>
    </row>
    <row r="306" spans="2:2" x14ac:dyDescent="0.15">
      <c r="B306" s="528"/>
    </row>
    <row r="307" spans="2:2" x14ac:dyDescent="0.15">
      <c r="B307" s="528"/>
    </row>
    <row r="308" spans="2:2" x14ac:dyDescent="0.15">
      <c r="B308" s="528"/>
    </row>
    <row r="309" spans="2:2" x14ac:dyDescent="0.15">
      <c r="B309" s="528"/>
    </row>
    <row r="310" spans="2:2" x14ac:dyDescent="0.15">
      <c r="B310" s="528"/>
    </row>
    <row r="311" spans="2:2" x14ac:dyDescent="0.15">
      <c r="B311" s="528"/>
    </row>
    <row r="312" spans="2:2" x14ac:dyDescent="0.15">
      <c r="B312" s="528"/>
    </row>
    <row r="313" spans="2:2" x14ac:dyDescent="0.15">
      <c r="B313" s="528"/>
    </row>
    <row r="314" spans="2:2" x14ac:dyDescent="0.15">
      <c r="B314" s="528"/>
    </row>
    <row r="315" spans="2:2" x14ac:dyDescent="0.15">
      <c r="B315" s="528"/>
    </row>
    <row r="316" spans="2:2" x14ac:dyDescent="0.15">
      <c r="B316" s="528"/>
    </row>
    <row r="317" spans="2:2" x14ac:dyDescent="0.15">
      <c r="B317" s="528"/>
    </row>
    <row r="318" spans="2:2" x14ac:dyDescent="0.15">
      <c r="B318" s="528"/>
    </row>
    <row r="319" spans="2:2" x14ac:dyDescent="0.15">
      <c r="B319" s="528"/>
    </row>
    <row r="320" spans="2:2" x14ac:dyDescent="0.15">
      <c r="B320" s="528"/>
    </row>
    <row r="321" spans="2:2" x14ac:dyDescent="0.15">
      <c r="B321" s="528"/>
    </row>
    <row r="322" spans="2:2" x14ac:dyDescent="0.15">
      <c r="B322" s="528"/>
    </row>
    <row r="323" spans="2:2" x14ac:dyDescent="0.15">
      <c r="B323" s="528"/>
    </row>
    <row r="324" spans="2:2" x14ac:dyDescent="0.15">
      <c r="B324" s="528"/>
    </row>
    <row r="325" spans="2:2" x14ac:dyDescent="0.15">
      <c r="B325" s="528"/>
    </row>
    <row r="326" spans="2:2" x14ac:dyDescent="0.15">
      <c r="B326" s="528"/>
    </row>
    <row r="327" spans="2:2" x14ac:dyDescent="0.15">
      <c r="B327" s="528"/>
    </row>
    <row r="328" spans="2:2" x14ac:dyDescent="0.15">
      <c r="B328" s="528"/>
    </row>
    <row r="329" spans="2:2" x14ac:dyDescent="0.15">
      <c r="B329" s="528"/>
    </row>
    <row r="330" spans="2:2" x14ac:dyDescent="0.15">
      <c r="B330" s="528"/>
    </row>
    <row r="331" spans="2:2" x14ac:dyDescent="0.15">
      <c r="B331" s="528"/>
    </row>
    <row r="332" spans="2:2" x14ac:dyDescent="0.15">
      <c r="B332" s="528"/>
    </row>
    <row r="333" spans="2:2" x14ac:dyDescent="0.15">
      <c r="B333" s="528"/>
    </row>
    <row r="334" spans="2:2" x14ac:dyDescent="0.15">
      <c r="B334" s="528"/>
    </row>
    <row r="335" spans="2:2" x14ac:dyDescent="0.15">
      <c r="B335" s="528"/>
    </row>
    <row r="336" spans="2:2" x14ac:dyDescent="0.15">
      <c r="B336" s="528"/>
    </row>
    <row r="337" spans="2:2" x14ac:dyDescent="0.15">
      <c r="B337" s="528"/>
    </row>
    <row r="338" spans="2:2" x14ac:dyDescent="0.15">
      <c r="B338" s="528"/>
    </row>
    <row r="339" spans="2:2" x14ac:dyDescent="0.15">
      <c r="B339" s="528"/>
    </row>
    <row r="340" spans="2:2" x14ac:dyDescent="0.15">
      <c r="B340" s="528"/>
    </row>
    <row r="341" spans="2:2" x14ac:dyDescent="0.15">
      <c r="B341" s="528"/>
    </row>
    <row r="342" spans="2:2" x14ac:dyDescent="0.15">
      <c r="B342" s="528"/>
    </row>
    <row r="343" spans="2:2" x14ac:dyDescent="0.15">
      <c r="B343" s="528"/>
    </row>
    <row r="344" spans="2:2" x14ac:dyDescent="0.15">
      <c r="B344" s="528"/>
    </row>
    <row r="345" spans="2:2" x14ac:dyDescent="0.15">
      <c r="B345" s="528"/>
    </row>
    <row r="346" spans="2:2" x14ac:dyDescent="0.15">
      <c r="B346" s="528"/>
    </row>
    <row r="347" spans="2:2" x14ac:dyDescent="0.15">
      <c r="B347" s="528"/>
    </row>
    <row r="348" spans="2:2" x14ac:dyDescent="0.15">
      <c r="B348" s="528"/>
    </row>
    <row r="349" spans="2:2" x14ac:dyDescent="0.15">
      <c r="B349" s="528"/>
    </row>
    <row r="350" spans="2:2" x14ac:dyDescent="0.15">
      <c r="B350" s="528"/>
    </row>
    <row r="351" spans="2:2" x14ac:dyDescent="0.15">
      <c r="B351" s="528"/>
    </row>
    <row r="352" spans="2:2" x14ac:dyDescent="0.15">
      <c r="B352" s="528"/>
    </row>
    <row r="353" spans="2:2" x14ac:dyDescent="0.15">
      <c r="B353" s="528"/>
    </row>
    <row r="354" spans="2:2" x14ac:dyDescent="0.15">
      <c r="B354" s="528"/>
    </row>
    <row r="355" spans="2:2" x14ac:dyDescent="0.15">
      <c r="B355" s="528"/>
    </row>
    <row r="356" spans="2:2" x14ac:dyDescent="0.15">
      <c r="B356" s="528"/>
    </row>
    <row r="357" spans="2:2" x14ac:dyDescent="0.15">
      <c r="B357" s="528"/>
    </row>
    <row r="358" spans="2:2" x14ac:dyDescent="0.15">
      <c r="B358" s="528"/>
    </row>
    <row r="359" spans="2:2" x14ac:dyDescent="0.15">
      <c r="B359" s="528"/>
    </row>
    <row r="360" spans="2:2" x14ac:dyDescent="0.15">
      <c r="B360" s="528"/>
    </row>
    <row r="361" spans="2:2" x14ac:dyDescent="0.15">
      <c r="B361" s="528"/>
    </row>
    <row r="362" spans="2:2" x14ac:dyDescent="0.15">
      <c r="B362" s="528"/>
    </row>
    <row r="363" spans="2:2" x14ac:dyDescent="0.15">
      <c r="B363" s="528"/>
    </row>
    <row r="364" spans="2:2" x14ac:dyDescent="0.15">
      <c r="B364" s="528"/>
    </row>
    <row r="365" spans="2:2" x14ac:dyDescent="0.15">
      <c r="B365" s="528"/>
    </row>
    <row r="366" spans="2:2" x14ac:dyDescent="0.15">
      <c r="B366" s="528"/>
    </row>
    <row r="367" spans="2:2" x14ac:dyDescent="0.15">
      <c r="B367" s="528"/>
    </row>
    <row r="368" spans="2:2" x14ac:dyDescent="0.15">
      <c r="B368" s="528"/>
    </row>
    <row r="369" spans="2:2" x14ac:dyDescent="0.15">
      <c r="B369" s="528"/>
    </row>
    <row r="370" spans="2:2" x14ac:dyDescent="0.15">
      <c r="B370" s="528"/>
    </row>
    <row r="371" spans="2:2" x14ac:dyDescent="0.15">
      <c r="B371" s="528"/>
    </row>
    <row r="372" spans="2:2" x14ac:dyDescent="0.15">
      <c r="B372" s="528"/>
    </row>
    <row r="373" spans="2:2" x14ac:dyDescent="0.15">
      <c r="B373" s="528"/>
    </row>
    <row r="374" spans="2:2" x14ac:dyDescent="0.15">
      <c r="B374" s="528"/>
    </row>
    <row r="375" spans="2:2" x14ac:dyDescent="0.15">
      <c r="B375" s="528"/>
    </row>
    <row r="376" spans="2:2" x14ac:dyDescent="0.15">
      <c r="B376" s="528"/>
    </row>
    <row r="377" spans="2:2" x14ac:dyDescent="0.15">
      <c r="B377" s="528"/>
    </row>
    <row r="378" spans="2:2" x14ac:dyDescent="0.15">
      <c r="B378" s="528"/>
    </row>
    <row r="379" spans="2:2" x14ac:dyDescent="0.15">
      <c r="B379" s="528"/>
    </row>
    <row r="380" spans="2:2" x14ac:dyDescent="0.15">
      <c r="B380" s="528"/>
    </row>
    <row r="381" spans="2:2" x14ac:dyDescent="0.15">
      <c r="B381" s="528"/>
    </row>
    <row r="382" spans="2:2" x14ac:dyDescent="0.15">
      <c r="B382" s="528"/>
    </row>
    <row r="383" spans="2:2" x14ac:dyDescent="0.15">
      <c r="B383" s="528"/>
    </row>
    <row r="384" spans="2:2" x14ac:dyDescent="0.15">
      <c r="B384" s="528"/>
    </row>
    <row r="385" spans="2:2" x14ac:dyDescent="0.15">
      <c r="B385" s="528"/>
    </row>
    <row r="386" spans="2:2" x14ac:dyDescent="0.15">
      <c r="B386" s="528"/>
    </row>
    <row r="387" spans="2:2" x14ac:dyDescent="0.15">
      <c r="B387" s="528"/>
    </row>
    <row r="388" spans="2:2" x14ac:dyDescent="0.15">
      <c r="B388" s="528"/>
    </row>
    <row r="389" spans="2:2" x14ac:dyDescent="0.15">
      <c r="B389" s="528"/>
    </row>
    <row r="390" spans="2:2" x14ac:dyDescent="0.15">
      <c r="B390" s="528"/>
    </row>
    <row r="391" spans="2:2" x14ac:dyDescent="0.15">
      <c r="B391" s="528"/>
    </row>
    <row r="392" spans="2:2" x14ac:dyDescent="0.15">
      <c r="B392" s="528"/>
    </row>
    <row r="393" spans="2:2" x14ac:dyDescent="0.15">
      <c r="B393" s="528"/>
    </row>
    <row r="394" spans="2:2" x14ac:dyDescent="0.15">
      <c r="B394" s="528"/>
    </row>
    <row r="395" spans="2:2" x14ac:dyDescent="0.15">
      <c r="B395" s="528"/>
    </row>
    <row r="396" spans="2:2" x14ac:dyDescent="0.15">
      <c r="B396" s="528"/>
    </row>
    <row r="397" spans="2:2" x14ac:dyDescent="0.15">
      <c r="B397" s="528"/>
    </row>
    <row r="398" spans="2:2" x14ac:dyDescent="0.15">
      <c r="B398" s="528"/>
    </row>
    <row r="399" spans="2:2" x14ac:dyDescent="0.15">
      <c r="B399" s="528"/>
    </row>
    <row r="400" spans="2:2" x14ac:dyDescent="0.15">
      <c r="B400" s="528"/>
    </row>
    <row r="401" spans="2:2" x14ac:dyDescent="0.15">
      <c r="B401" s="528"/>
    </row>
    <row r="402" spans="2:2" x14ac:dyDescent="0.15">
      <c r="B402" s="528"/>
    </row>
    <row r="403" spans="2:2" x14ac:dyDescent="0.15">
      <c r="B403" s="528"/>
    </row>
    <row r="404" spans="2:2" x14ac:dyDescent="0.15">
      <c r="B404" s="528"/>
    </row>
    <row r="405" spans="2:2" x14ac:dyDescent="0.15">
      <c r="B405" s="528"/>
    </row>
    <row r="406" spans="2:2" x14ac:dyDescent="0.15">
      <c r="B406" s="528"/>
    </row>
    <row r="407" spans="2:2" x14ac:dyDescent="0.15">
      <c r="B407" s="528"/>
    </row>
    <row r="408" spans="2:2" x14ac:dyDescent="0.15">
      <c r="B408" s="528"/>
    </row>
    <row r="409" spans="2:2" x14ac:dyDescent="0.15">
      <c r="B409" s="528"/>
    </row>
    <row r="410" spans="2:2" x14ac:dyDescent="0.15">
      <c r="B410" s="528"/>
    </row>
    <row r="411" spans="2:2" x14ac:dyDescent="0.15">
      <c r="B411" s="528"/>
    </row>
    <row r="412" spans="2:2" x14ac:dyDescent="0.15">
      <c r="B412" s="528"/>
    </row>
    <row r="413" spans="2:2" x14ac:dyDescent="0.15">
      <c r="B413" s="528"/>
    </row>
    <row r="414" spans="2:2" x14ac:dyDescent="0.15">
      <c r="B414" s="528"/>
    </row>
    <row r="415" spans="2:2" x14ac:dyDescent="0.15">
      <c r="B415" s="528"/>
    </row>
    <row r="416" spans="2:2" x14ac:dyDescent="0.15">
      <c r="B416" s="528"/>
    </row>
    <row r="417" spans="2:2" x14ac:dyDescent="0.15">
      <c r="B417" s="528"/>
    </row>
    <row r="418" spans="2:2" x14ac:dyDescent="0.15">
      <c r="B418" s="528"/>
    </row>
    <row r="419" spans="2:2" x14ac:dyDescent="0.15">
      <c r="B419" s="528"/>
    </row>
    <row r="420" spans="2:2" x14ac:dyDescent="0.15">
      <c r="B420" s="528"/>
    </row>
    <row r="421" spans="2:2" x14ac:dyDescent="0.15">
      <c r="B421" s="528"/>
    </row>
    <row r="422" spans="2:2" x14ac:dyDescent="0.15">
      <c r="B422" s="528"/>
    </row>
    <row r="423" spans="2:2" x14ac:dyDescent="0.15">
      <c r="B423" s="528"/>
    </row>
    <row r="424" spans="2:2" x14ac:dyDescent="0.15">
      <c r="B424" s="528"/>
    </row>
    <row r="425" spans="2:2" x14ac:dyDescent="0.15">
      <c r="B425" s="528"/>
    </row>
    <row r="426" spans="2:2" x14ac:dyDescent="0.15">
      <c r="B426" s="528"/>
    </row>
    <row r="427" spans="2:2" x14ac:dyDescent="0.15">
      <c r="B427" s="528"/>
    </row>
    <row r="428" spans="2:2" x14ac:dyDescent="0.15">
      <c r="B428" s="528"/>
    </row>
    <row r="429" spans="2:2" x14ac:dyDescent="0.15">
      <c r="B429" s="528"/>
    </row>
    <row r="430" spans="2:2" x14ac:dyDescent="0.15">
      <c r="B430" s="528"/>
    </row>
    <row r="431" spans="2:2" x14ac:dyDescent="0.15">
      <c r="B431" s="528"/>
    </row>
    <row r="432" spans="2:2" x14ac:dyDescent="0.15">
      <c r="B432" s="528"/>
    </row>
    <row r="433" spans="2:2" x14ac:dyDescent="0.15">
      <c r="B433" s="528"/>
    </row>
    <row r="434" spans="2:2" x14ac:dyDescent="0.15">
      <c r="B434" s="528"/>
    </row>
    <row r="435" spans="2:2" x14ac:dyDescent="0.15">
      <c r="B435" s="528"/>
    </row>
    <row r="436" spans="2:2" x14ac:dyDescent="0.15">
      <c r="B436" s="528"/>
    </row>
    <row r="437" spans="2:2" x14ac:dyDescent="0.15">
      <c r="B437" s="528"/>
    </row>
    <row r="438" spans="2:2" x14ac:dyDescent="0.15">
      <c r="B438" s="528"/>
    </row>
    <row r="439" spans="2:2" x14ac:dyDescent="0.15">
      <c r="B439" s="528"/>
    </row>
    <row r="440" spans="2:2" x14ac:dyDescent="0.15">
      <c r="B440" s="528"/>
    </row>
    <row r="441" spans="2:2" x14ac:dyDescent="0.15">
      <c r="B441" s="528"/>
    </row>
    <row r="442" spans="2:2" x14ac:dyDescent="0.15">
      <c r="B442" s="528"/>
    </row>
    <row r="443" spans="2:2" x14ac:dyDescent="0.15">
      <c r="B443" s="528"/>
    </row>
    <row r="444" spans="2:2" x14ac:dyDescent="0.15">
      <c r="B444" s="528"/>
    </row>
    <row r="445" spans="2:2" x14ac:dyDescent="0.15">
      <c r="B445" s="528"/>
    </row>
    <row r="446" spans="2:2" x14ac:dyDescent="0.15">
      <c r="B446" s="528"/>
    </row>
    <row r="447" spans="2:2" x14ac:dyDescent="0.15">
      <c r="B447" s="528"/>
    </row>
    <row r="448" spans="2:2" x14ac:dyDescent="0.15">
      <c r="B448" s="528"/>
    </row>
    <row r="449" spans="2:2" x14ac:dyDescent="0.15">
      <c r="B449" s="528"/>
    </row>
    <row r="450" spans="2:2" x14ac:dyDescent="0.15">
      <c r="B450" s="528"/>
    </row>
    <row r="451" spans="2:2" x14ac:dyDescent="0.15">
      <c r="B451" s="528"/>
    </row>
    <row r="452" spans="2:2" x14ac:dyDescent="0.15">
      <c r="B452" s="528"/>
    </row>
    <row r="453" spans="2:2" x14ac:dyDescent="0.15">
      <c r="B453" s="528"/>
    </row>
    <row r="454" spans="2:2" x14ac:dyDescent="0.15">
      <c r="B454" s="528"/>
    </row>
    <row r="455" spans="2:2" x14ac:dyDescent="0.15">
      <c r="B455" s="528"/>
    </row>
    <row r="456" spans="2:2" x14ac:dyDescent="0.15">
      <c r="B456" s="528"/>
    </row>
    <row r="457" spans="2:2" x14ac:dyDescent="0.15">
      <c r="B457" s="528"/>
    </row>
    <row r="458" spans="2:2" x14ac:dyDescent="0.15">
      <c r="B458" s="528"/>
    </row>
    <row r="459" spans="2:2" x14ac:dyDescent="0.15">
      <c r="B459" s="528"/>
    </row>
    <row r="460" spans="2:2" x14ac:dyDescent="0.15">
      <c r="B460" s="528"/>
    </row>
    <row r="461" spans="2:2" x14ac:dyDescent="0.15">
      <c r="B461" s="528"/>
    </row>
    <row r="462" spans="2:2" x14ac:dyDescent="0.15">
      <c r="B462" s="528"/>
    </row>
    <row r="463" spans="2:2" x14ac:dyDescent="0.15">
      <c r="B463" s="528"/>
    </row>
    <row r="464" spans="2:2" x14ac:dyDescent="0.15">
      <c r="B464" s="528"/>
    </row>
    <row r="465" spans="2:2" x14ac:dyDescent="0.15">
      <c r="B465" s="528"/>
    </row>
    <row r="466" spans="2:2" x14ac:dyDescent="0.15">
      <c r="B466" s="528"/>
    </row>
    <row r="467" spans="2:2" x14ac:dyDescent="0.15">
      <c r="B467" s="528"/>
    </row>
    <row r="468" spans="2:2" x14ac:dyDescent="0.15">
      <c r="B468" s="528"/>
    </row>
    <row r="469" spans="2:2" x14ac:dyDescent="0.15">
      <c r="B469" s="528"/>
    </row>
    <row r="470" spans="2:2" x14ac:dyDescent="0.15">
      <c r="B470" s="528"/>
    </row>
    <row r="471" spans="2:2" x14ac:dyDescent="0.15">
      <c r="B471" s="528"/>
    </row>
    <row r="472" spans="2:2" x14ac:dyDescent="0.15">
      <c r="B472" s="528"/>
    </row>
    <row r="473" spans="2:2" x14ac:dyDescent="0.15">
      <c r="B473" s="528"/>
    </row>
    <row r="474" spans="2:2" x14ac:dyDescent="0.15">
      <c r="B474" s="528"/>
    </row>
    <row r="475" spans="2:2" x14ac:dyDescent="0.15">
      <c r="B475" s="528"/>
    </row>
    <row r="476" spans="2:2" x14ac:dyDescent="0.15">
      <c r="B476" s="528"/>
    </row>
    <row r="477" spans="2:2" x14ac:dyDescent="0.15">
      <c r="B477" s="528"/>
    </row>
    <row r="478" spans="2:2" x14ac:dyDescent="0.15">
      <c r="B478" s="528"/>
    </row>
    <row r="479" spans="2:2" x14ac:dyDescent="0.15">
      <c r="B479" s="528"/>
    </row>
    <row r="480" spans="2:2" x14ac:dyDescent="0.15">
      <c r="B480" s="528"/>
    </row>
    <row r="481" spans="2:2" x14ac:dyDescent="0.15">
      <c r="B481" s="528"/>
    </row>
    <row r="482" spans="2:2" x14ac:dyDescent="0.15">
      <c r="B482" s="528"/>
    </row>
    <row r="483" spans="2:2" x14ac:dyDescent="0.15">
      <c r="B483" s="528"/>
    </row>
    <row r="484" spans="2:2" x14ac:dyDescent="0.15">
      <c r="B484" s="528"/>
    </row>
    <row r="485" spans="2:2" x14ac:dyDescent="0.15">
      <c r="B485" s="528"/>
    </row>
    <row r="486" spans="2:2" x14ac:dyDescent="0.15">
      <c r="B486" s="528"/>
    </row>
    <row r="487" spans="2:2" x14ac:dyDescent="0.15">
      <c r="B487" s="528"/>
    </row>
    <row r="488" spans="2:2" x14ac:dyDescent="0.15">
      <c r="B488" s="528"/>
    </row>
    <row r="489" spans="2:2" x14ac:dyDescent="0.15">
      <c r="B489" s="528"/>
    </row>
    <row r="490" spans="2:2" x14ac:dyDescent="0.15">
      <c r="B490" s="528"/>
    </row>
    <row r="491" spans="2:2" x14ac:dyDescent="0.15">
      <c r="B491" s="528"/>
    </row>
    <row r="492" spans="2:2" x14ac:dyDescent="0.15">
      <c r="B492" s="528"/>
    </row>
    <row r="493" spans="2:2" x14ac:dyDescent="0.15">
      <c r="B493" s="528"/>
    </row>
    <row r="494" spans="2:2" x14ac:dyDescent="0.15">
      <c r="B494" s="528"/>
    </row>
    <row r="495" spans="2:2" x14ac:dyDescent="0.15">
      <c r="B495" s="528"/>
    </row>
    <row r="496" spans="2:2" x14ac:dyDescent="0.15">
      <c r="B496" s="528"/>
    </row>
    <row r="497" spans="2:2" x14ac:dyDescent="0.15">
      <c r="B497" s="528"/>
    </row>
    <row r="498" spans="2:2" x14ac:dyDescent="0.15">
      <c r="B498" s="528"/>
    </row>
    <row r="499" spans="2:2" x14ac:dyDescent="0.15">
      <c r="B499" s="528"/>
    </row>
    <row r="500" spans="2:2" x14ac:dyDescent="0.15">
      <c r="B500" s="528"/>
    </row>
    <row r="501" spans="2:2" x14ac:dyDescent="0.15">
      <c r="B501" s="528"/>
    </row>
    <row r="502" spans="2:2" x14ac:dyDescent="0.15">
      <c r="B502" s="528"/>
    </row>
    <row r="503" spans="2:2" x14ac:dyDescent="0.15">
      <c r="B503" s="528"/>
    </row>
    <row r="504" spans="2:2" x14ac:dyDescent="0.15">
      <c r="B504" s="528"/>
    </row>
    <row r="505" spans="2:2" x14ac:dyDescent="0.15">
      <c r="B505" s="528"/>
    </row>
    <row r="506" spans="2:2" x14ac:dyDescent="0.15">
      <c r="B506" s="528"/>
    </row>
    <row r="507" spans="2:2" x14ac:dyDescent="0.15">
      <c r="B507" s="528"/>
    </row>
    <row r="508" spans="2:2" x14ac:dyDescent="0.15">
      <c r="B508" s="528"/>
    </row>
    <row r="509" spans="2:2" x14ac:dyDescent="0.15">
      <c r="B509" s="528"/>
    </row>
    <row r="510" spans="2:2" x14ac:dyDescent="0.15">
      <c r="B510" s="528"/>
    </row>
    <row r="511" spans="2:2" x14ac:dyDescent="0.15">
      <c r="B511" s="528"/>
    </row>
    <row r="512" spans="2:2" x14ac:dyDescent="0.15">
      <c r="B512" s="528"/>
    </row>
    <row r="513" spans="2:2" x14ac:dyDescent="0.15">
      <c r="B513" s="528"/>
    </row>
    <row r="514" spans="2:2" x14ac:dyDescent="0.15">
      <c r="B514" s="528"/>
    </row>
    <row r="515" spans="2:2" x14ac:dyDescent="0.15">
      <c r="B515" s="528"/>
    </row>
    <row r="516" spans="2:2" x14ac:dyDescent="0.15">
      <c r="B516" s="528"/>
    </row>
    <row r="517" spans="2:2" x14ac:dyDescent="0.15">
      <c r="B517" s="528"/>
    </row>
    <row r="518" spans="2:2" x14ac:dyDescent="0.15">
      <c r="B518" s="528"/>
    </row>
    <row r="519" spans="2:2" x14ac:dyDescent="0.15">
      <c r="B519" s="528"/>
    </row>
    <row r="520" spans="2:2" x14ac:dyDescent="0.15">
      <c r="B520" s="528"/>
    </row>
    <row r="521" spans="2:2" x14ac:dyDescent="0.15">
      <c r="B521" s="528"/>
    </row>
    <row r="522" spans="2:2" x14ac:dyDescent="0.15">
      <c r="B522" s="528"/>
    </row>
    <row r="523" spans="2:2" x14ac:dyDescent="0.15">
      <c r="B523" s="528"/>
    </row>
    <row r="524" spans="2:2" x14ac:dyDescent="0.15">
      <c r="B524" s="528"/>
    </row>
    <row r="525" spans="2:2" x14ac:dyDescent="0.15">
      <c r="B525" s="528"/>
    </row>
    <row r="526" spans="2:2" x14ac:dyDescent="0.15">
      <c r="B526" s="528"/>
    </row>
    <row r="527" spans="2:2" x14ac:dyDescent="0.15">
      <c r="B527" s="528"/>
    </row>
    <row r="528" spans="2:2" x14ac:dyDescent="0.15">
      <c r="B528" s="528"/>
    </row>
    <row r="529" spans="2:2" x14ac:dyDescent="0.15">
      <c r="B529" s="528"/>
    </row>
    <row r="530" spans="2:2" x14ac:dyDescent="0.15">
      <c r="B530" s="528"/>
    </row>
    <row r="531" spans="2:2" x14ac:dyDescent="0.15">
      <c r="B531" s="528"/>
    </row>
    <row r="532" spans="2:2" x14ac:dyDescent="0.15">
      <c r="B532" s="528"/>
    </row>
    <row r="533" spans="2:2" x14ac:dyDescent="0.15">
      <c r="B533" s="528"/>
    </row>
    <row r="534" spans="2:2" x14ac:dyDescent="0.15">
      <c r="B534" s="528"/>
    </row>
    <row r="535" spans="2:2" x14ac:dyDescent="0.15">
      <c r="B535" s="528"/>
    </row>
    <row r="536" spans="2:2" x14ac:dyDescent="0.15">
      <c r="B536" s="528"/>
    </row>
    <row r="537" spans="2:2" x14ac:dyDescent="0.15">
      <c r="B537" s="528"/>
    </row>
    <row r="538" spans="2:2" x14ac:dyDescent="0.15">
      <c r="B538" s="528"/>
    </row>
    <row r="539" spans="2:2" x14ac:dyDescent="0.15">
      <c r="B539" s="528"/>
    </row>
    <row r="540" spans="2:2" x14ac:dyDescent="0.15">
      <c r="B540" s="528"/>
    </row>
    <row r="541" spans="2:2" x14ac:dyDescent="0.15">
      <c r="B541" s="528"/>
    </row>
    <row r="542" spans="2:2" x14ac:dyDescent="0.15">
      <c r="B542" s="528"/>
    </row>
    <row r="543" spans="2:2" x14ac:dyDescent="0.15">
      <c r="B543" s="528"/>
    </row>
    <row r="544" spans="2:2" x14ac:dyDescent="0.15">
      <c r="B544" s="528"/>
    </row>
    <row r="545" spans="2:2" x14ac:dyDescent="0.15">
      <c r="B545" s="528"/>
    </row>
    <row r="546" spans="2:2" x14ac:dyDescent="0.15">
      <c r="B546" s="528"/>
    </row>
    <row r="547" spans="2:2" x14ac:dyDescent="0.15">
      <c r="B547" s="528"/>
    </row>
    <row r="548" spans="2:2" x14ac:dyDescent="0.15">
      <c r="B548" s="528"/>
    </row>
    <row r="549" spans="2:2" x14ac:dyDescent="0.15">
      <c r="B549" s="528"/>
    </row>
    <row r="550" spans="2:2" x14ac:dyDescent="0.15">
      <c r="B550" s="528"/>
    </row>
    <row r="551" spans="2:2" x14ac:dyDescent="0.15">
      <c r="B551" s="528"/>
    </row>
    <row r="552" spans="2:2" x14ac:dyDescent="0.15">
      <c r="B552" s="528"/>
    </row>
    <row r="553" spans="2:2" x14ac:dyDescent="0.15">
      <c r="B553" s="528"/>
    </row>
    <row r="554" spans="2:2" x14ac:dyDescent="0.15">
      <c r="B554" s="528"/>
    </row>
    <row r="555" spans="2:2" x14ac:dyDescent="0.15">
      <c r="B555" s="528"/>
    </row>
    <row r="556" spans="2:2" x14ac:dyDescent="0.15">
      <c r="B556" s="528"/>
    </row>
    <row r="557" spans="2:2" x14ac:dyDescent="0.15">
      <c r="B557" s="528"/>
    </row>
    <row r="558" spans="2:2" x14ac:dyDescent="0.15">
      <c r="B558" s="528"/>
    </row>
    <row r="559" spans="2:2" x14ac:dyDescent="0.15">
      <c r="B559" s="528"/>
    </row>
    <row r="560" spans="2:2" x14ac:dyDescent="0.15">
      <c r="B560" s="528"/>
    </row>
    <row r="561" spans="2:2" x14ac:dyDescent="0.15">
      <c r="B561" s="528"/>
    </row>
    <row r="562" spans="2:2" x14ac:dyDescent="0.15">
      <c r="B562" s="528"/>
    </row>
    <row r="563" spans="2:2" x14ac:dyDescent="0.15">
      <c r="B563" s="528"/>
    </row>
    <row r="564" spans="2:2" x14ac:dyDescent="0.15">
      <c r="B564" s="528"/>
    </row>
    <row r="565" spans="2:2" x14ac:dyDescent="0.15">
      <c r="B565" s="528"/>
    </row>
    <row r="566" spans="2:2" x14ac:dyDescent="0.15">
      <c r="B566" s="528"/>
    </row>
    <row r="567" spans="2:2" x14ac:dyDescent="0.15">
      <c r="B567" s="528"/>
    </row>
    <row r="568" spans="2:2" x14ac:dyDescent="0.15">
      <c r="B568" s="528"/>
    </row>
    <row r="569" spans="2:2" x14ac:dyDescent="0.15">
      <c r="B569" s="528"/>
    </row>
    <row r="570" spans="2:2" x14ac:dyDescent="0.15">
      <c r="B570" s="528"/>
    </row>
    <row r="571" spans="2:2" x14ac:dyDescent="0.15">
      <c r="B571" s="528"/>
    </row>
    <row r="572" spans="2:2" x14ac:dyDescent="0.15">
      <c r="B572" s="528"/>
    </row>
    <row r="573" spans="2:2" x14ac:dyDescent="0.15">
      <c r="B573" s="528"/>
    </row>
    <row r="574" spans="2:2" x14ac:dyDescent="0.15">
      <c r="B574" s="528"/>
    </row>
    <row r="575" spans="2:2" x14ac:dyDescent="0.15">
      <c r="B575" s="528"/>
    </row>
    <row r="576" spans="2:2" x14ac:dyDescent="0.15">
      <c r="B576" s="528"/>
    </row>
    <row r="577" spans="2:2" x14ac:dyDescent="0.15">
      <c r="B577" s="528"/>
    </row>
    <row r="578" spans="2:2" x14ac:dyDescent="0.15">
      <c r="B578" s="528"/>
    </row>
    <row r="579" spans="2:2" x14ac:dyDescent="0.15">
      <c r="B579" s="528"/>
    </row>
    <row r="580" spans="2:2" x14ac:dyDescent="0.15">
      <c r="B580" s="528"/>
    </row>
    <row r="581" spans="2:2" x14ac:dyDescent="0.15">
      <c r="B581" s="528"/>
    </row>
    <row r="582" spans="2:2" x14ac:dyDescent="0.15">
      <c r="B582" s="528"/>
    </row>
    <row r="583" spans="2:2" x14ac:dyDescent="0.15">
      <c r="B583" s="528"/>
    </row>
    <row r="584" spans="2:2" x14ac:dyDescent="0.15">
      <c r="B584" s="528"/>
    </row>
    <row r="585" spans="2:2" x14ac:dyDescent="0.15">
      <c r="B585" s="528"/>
    </row>
    <row r="586" spans="2:2" x14ac:dyDescent="0.15">
      <c r="B586" s="528"/>
    </row>
    <row r="587" spans="2:2" x14ac:dyDescent="0.15">
      <c r="B587" s="528"/>
    </row>
    <row r="588" spans="2:2" x14ac:dyDescent="0.15">
      <c r="B588" s="528"/>
    </row>
    <row r="589" spans="2:2" x14ac:dyDescent="0.15">
      <c r="B589" s="528"/>
    </row>
    <row r="590" spans="2:2" x14ac:dyDescent="0.15">
      <c r="B590" s="528"/>
    </row>
    <row r="591" spans="2:2" x14ac:dyDescent="0.15">
      <c r="B591" s="528"/>
    </row>
    <row r="592" spans="2:2" x14ac:dyDescent="0.15">
      <c r="B592" s="528"/>
    </row>
    <row r="593" spans="2:2" x14ac:dyDescent="0.15">
      <c r="B593" s="528"/>
    </row>
    <row r="594" spans="2:2" x14ac:dyDescent="0.15">
      <c r="B594" s="528"/>
    </row>
    <row r="595" spans="2:2" x14ac:dyDescent="0.15">
      <c r="B595" s="528"/>
    </row>
    <row r="596" spans="2:2" x14ac:dyDescent="0.15">
      <c r="B596" s="528"/>
    </row>
    <row r="597" spans="2:2" x14ac:dyDescent="0.15">
      <c r="B597" s="528"/>
    </row>
    <row r="598" spans="2:2" x14ac:dyDescent="0.15">
      <c r="B598" s="528"/>
    </row>
    <row r="599" spans="2:2" x14ac:dyDescent="0.15">
      <c r="B599" s="528"/>
    </row>
    <row r="600" spans="2:2" x14ac:dyDescent="0.15">
      <c r="B600" s="528"/>
    </row>
    <row r="601" spans="2:2" x14ac:dyDescent="0.15">
      <c r="B601" s="528"/>
    </row>
    <row r="602" spans="2:2" x14ac:dyDescent="0.15">
      <c r="B602" s="528"/>
    </row>
    <row r="603" spans="2:2" x14ac:dyDescent="0.15">
      <c r="B603" s="528"/>
    </row>
    <row r="604" spans="2:2" x14ac:dyDescent="0.15">
      <c r="B604" s="528"/>
    </row>
    <row r="605" spans="2:2" x14ac:dyDescent="0.15">
      <c r="B605" s="528"/>
    </row>
    <row r="606" spans="2:2" x14ac:dyDescent="0.15">
      <c r="B606" s="528"/>
    </row>
    <row r="607" spans="2:2" x14ac:dyDescent="0.15">
      <c r="B607" s="528"/>
    </row>
    <row r="608" spans="2:2" x14ac:dyDescent="0.15">
      <c r="B608" s="528"/>
    </row>
    <row r="609" spans="2:2" x14ac:dyDescent="0.15">
      <c r="B609" s="528"/>
    </row>
    <row r="610" spans="2:2" x14ac:dyDescent="0.15">
      <c r="B610" s="528"/>
    </row>
    <row r="611" spans="2:2" x14ac:dyDescent="0.15">
      <c r="B611" s="528"/>
    </row>
    <row r="612" spans="2:2" x14ac:dyDescent="0.15">
      <c r="B612" s="528"/>
    </row>
    <row r="613" spans="2:2" x14ac:dyDescent="0.15">
      <c r="B613" s="528"/>
    </row>
    <row r="614" spans="2:2" x14ac:dyDescent="0.15">
      <c r="B614" s="528"/>
    </row>
    <row r="615" spans="2:2" x14ac:dyDescent="0.15">
      <c r="B615" s="528"/>
    </row>
    <row r="616" spans="2:2" x14ac:dyDescent="0.15">
      <c r="B616" s="528"/>
    </row>
    <row r="617" spans="2:2" x14ac:dyDescent="0.15">
      <c r="B617" s="528"/>
    </row>
    <row r="618" spans="2:2" x14ac:dyDescent="0.15">
      <c r="B618" s="528"/>
    </row>
    <row r="619" spans="2:2" x14ac:dyDescent="0.15">
      <c r="B619" s="528"/>
    </row>
    <row r="620" spans="2:2" x14ac:dyDescent="0.15">
      <c r="B620" s="528"/>
    </row>
    <row r="621" spans="2:2" x14ac:dyDescent="0.15">
      <c r="B621" s="528"/>
    </row>
    <row r="622" spans="2:2" x14ac:dyDescent="0.15">
      <c r="B622" s="528"/>
    </row>
    <row r="623" spans="2:2" x14ac:dyDescent="0.15">
      <c r="B623" s="528"/>
    </row>
    <row r="624" spans="2:2" x14ac:dyDescent="0.15">
      <c r="B624" s="528"/>
    </row>
    <row r="625" spans="2:2" x14ac:dyDescent="0.15">
      <c r="B625" s="528"/>
    </row>
    <row r="626" spans="2:2" x14ac:dyDescent="0.15">
      <c r="B626" s="528"/>
    </row>
    <row r="627" spans="2:2" x14ac:dyDescent="0.15">
      <c r="B627" s="528"/>
    </row>
    <row r="628" spans="2:2" x14ac:dyDescent="0.15">
      <c r="B628" s="528"/>
    </row>
    <row r="629" spans="2:2" x14ac:dyDescent="0.15">
      <c r="B629" s="528"/>
    </row>
    <row r="630" spans="2:2" x14ac:dyDescent="0.15">
      <c r="B630" s="528"/>
    </row>
    <row r="631" spans="2:2" x14ac:dyDescent="0.15">
      <c r="B631" s="528"/>
    </row>
    <row r="632" spans="2:2" x14ac:dyDescent="0.15">
      <c r="B632" s="528"/>
    </row>
    <row r="633" spans="2:2" x14ac:dyDescent="0.15">
      <c r="B633" s="528"/>
    </row>
    <row r="634" spans="2:2" x14ac:dyDescent="0.15">
      <c r="B634" s="528"/>
    </row>
    <row r="635" spans="2:2" x14ac:dyDescent="0.15">
      <c r="B635" s="528"/>
    </row>
    <row r="636" spans="2:2" x14ac:dyDescent="0.15">
      <c r="B636" s="528"/>
    </row>
    <row r="637" spans="2:2" x14ac:dyDescent="0.15">
      <c r="B637" s="528"/>
    </row>
    <row r="638" spans="2:2" x14ac:dyDescent="0.15">
      <c r="B638" s="528"/>
    </row>
    <row r="639" spans="2:2" x14ac:dyDescent="0.15">
      <c r="B639" s="528"/>
    </row>
    <row r="640" spans="2:2" x14ac:dyDescent="0.15">
      <c r="B640" s="528"/>
    </row>
    <row r="641" spans="2:2" x14ac:dyDescent="0.15">
      <c r="B641" s="528"/>
    </row>
    <row r="642" spans="2:2" x14ac:dyDescent="0.15">
      <c r="B642" s="528"/>
    </row>
    <row r="643" spans="2:2" x14ac:dyDescent="0.15">
      <c r="B643" s="528"/>
    </row>
    <row r="644" spans="2:2" x14ac:dyDescent="0.15">
      <c r="B644" s="528"/>
    </row>
    <row r="645" spans="2:2" x14ac:dyDescent="0.15">
      <c r="B645" s="528"/>
    </row>
    <row r="646" spans="2:2" x14ac:dyDescent="0.15">
      <c r="B646" s="528"/>
    </row>
    <row r="647" spans="2:2" x14ac:dyDescent="0.15">
      <c r="B647" s="528"/>
    </row>
    <row r="648" spans="2:2" x14ac:dyDescent="0.15">
      <c r="B648" s="528"/>
    </row>
    <row r="649" spans="2:2" x14ac:dyDescent="0.15">
      <c r="B649" s="528"/>
    </row>
    <row r="650" spans="2:2" x14ac:dyDescent="0.15">
      <c r="B650" s="528"/>
    </row>
    <row r="651" spans="2:2" x14ac:dyDescent="0.15">
      <c r="B651" s="528"/>
    </row>
    <row r="652" spans="2:2" x14ac:dyDescent="0.15">
      <c r="B652" s="528"/>
    </row>
    <row r="653" spans="2:2" x14ac:dyDescent="0.15">
      <c r="B653" s="528"/>
    </row>
    <row r="654" spans="2:2" x14ac:dyDescent="0.15">
      <c r="B654" s="528"/>
    </row>
    <row r="655" spans="2:2" x14ac:dyDescent="0.15">
      <c r="B655" s="528"/>
    </row>
    <row r="656" spans="2:2" x14ac:dyDescent="0.15">
      <c r="B656" s="528"/>
    </row>
    <row r="657" spans="2:2" x14ac:dyDescent="0.15">
      <c r="B657" s="528"/>
    </row>
    <row r="658" spans="2:2" x14ac:dyDescent="0.15">
      <c r="B658" s="528"/>
    </row>
    <row r="659" spans="2:2" x14ac:dyDescent="0.15">
      <c r="B659" s="528"/>
    </row>
    <row r="660" spans="2:2" x14ac:dyDescent="0.15">
      <c r="B660" s="528"/>
    </row>
    <row r="661" spans="2:2" x14ac:dyDescent="0.15">
      <c r="B661" s="528"/>
    </row>
    <row r="662" spans="2:2" x14ac:dyDescent="0.15">
      <c r="B662" s="528"/>
    </row>
    <row r="663" spans="2:2" x14ac:dyDescent="0.15">
      <c r="B663" s="528"/>
    </row>
    <row r="664" spans="2:2" x14ac:dyDescent="0.15">
      <c r="B664" s="528"/>
    </row>
    <row r="665" spans="2:2" x14ac:dyDescent="0.15">
      <c r="B665" s="528"/>
    </row>
    <row r="666" spans="2:2" x14ac:dyDescent="0.15">
      <c r="B666" s="528"/>
    </row>
    <row r="667" spans="2:2" x14ac:dyDescent="0.15">
      <c r="B667" s="528"/>
    </row>
    <row r="668" spans="2:2" x14ac:dyDescent="0.15">
      <c r="B668" s="528"/>
    </row>
    <row r="669" spans="2:2" x14ac:dyDescent="0.15">
      <c r="B669" s="528"/>
    </row>
    <row r="670" spans="2:2" x14ac:dyDescent="0.15">
      <c r="B670" s="528"/>
    </row>
    <row r="671" spans="2:2" x14ac:dyDescent="0.15">
      <c r="B671" s="528"/>
    </row>
    <row r="672" spans="2:2" x14ac:dyDescent="0.15">
      <c r="B672" s="528"/>
    </row>
    <row r="673" spans="2:2" x14ac:dyDescent="0.15">
      <c r="B673" s="528"/>
    </row>
    <row r="674" spans="2:2" x14ac:dyDescent="0.15">
      <c r="B674" s="528"/>
    </row>
    <row r="675" spans="2:2" x14ac:dyDescent="0.15">
      <c r="B675" s="528"/>
    </row>
    <row r="676" spans="2:2" x14ac:dyDescent="0.15">
      <c r="B676" s="528"/>
    </row>
    <row r="677" spans="2:2" x14ac:dyDescent="0.15">
      <c r="B677" s="528"/>
    </row>
    <row r="678" spans="2:2" x14ac:dyDescent="0.15">
      <c r="B678" s="528"/>
    </row>
    <row r="679" spans="2:2" x14ac:dyDescent="0.15">
      <c r="B679" s="528"/>
    </row>
    <row r="680" spans="2:2" x14ac:dyDescent="0.15">
      <c r="B680" s="528"/>
    </row>
    <row r="681" spans="2:2" x14ac:dyDescent="0.15">
      <c r="B681" s="528"/>
    </row>
    <row r="682" spans="2:2" x14ac:dyDescent="0.15">
      <c r="B682" s="528"/>
    </row>
    <row r="683" spans="2:2" x14ac:dyDescent="0.15">
      <c r="B683" s="528"/>
    </row>
    <row r="684" spans="2:2" x14ac:dyDescent="0.15">
      <c r="B684" s="528"/>
    </row>
    <row r="685" spans="2:2" x14ac:dyDescent="0.15">
      <c r="B685" s="528"/>
    </row>
    <row r="686" spans="2:2" x14ac:dyDescent="0.15">
      <c r="B686" s="528"/>
    </row>
    <row r="687" spans="2:2" x14ac:dyDescent="0.15">
      <c r="B687" s="528"/>
    </row>
    <row r="688" spans="2:2" x14ac:dyDescent="0.15">
      <c r="B688" s="528"/>
    </row>
    <row r="689" spans="2:2" x14ac:dyDescent="0.15">
      <c r="B689" s="528"/>
    </row>
    <row r="690" spans="2:2" x14ac:dyDescent="0.15">
      <c r="B690" s="528"/>
    </row>
    <row r="691" spans="2:2" x14ac:dyDescent="0.15">
      <c r="B691" s="528"/>
    </row>
    <row r="692" spans="2:2" x14ac:dyDescent="0.15">
      <c r="B692" s="528"/>
    </row>
    <row r="693" spans="2:2" x14ac:dyDescent="0.15">
      <c r="B693" s="528"/>
    </row>
    <row r="694" spans="2:2" x14ac:dyDescent="0.15">
      <c r="B694" s="528"/>
    </row>
    <row r="695" spans="2:2" x14ac:dyDescent="0.15">
      <c r="B695" s="528"/>
    </row>
    <row r="696" spans="2:2" x14ac:dyDescent="0.15">
      <c r="B696" s="528"/>
    </row>
    <row r="697" spans="2:2" x14ac:dyDescent="0.15">
      <c r="B697" s="528"/>
    </row>
    <row r="698" spans="2:2" x14ac:dyDescent="0.15">
      <c r="B698" s="528"/>
    </row>
    <row r="699" spans="2:2" x14ac:dyDescent="0.15">
      <c r="B699" s="528"/>
    </row>
    <row r="700" spans="2:2" x14ac:dyDescent="0.15">
      <c r="B700" s="528"/>
    </row>
    <row r="701" spans="2:2" x14ac:dyDescent="0.15">
      <c r="B701" s="528"/>
    </row>
    <row r="702" spans="2:2" x14ac:dyDescent="0.15">
      <c r="B702" s="528"/>
    </row>
    <row r="703" spans="2:2" x14ac:dyDescent="0.15">
      <c r="B703" s="528"/>
    </row>
    <row r="704" spans="2:2" x14ac:dyDescent="0.15">
      <c r="B704" s="528"/>
    </row>
    <row r="705" spans="2:2" x14ac:dyDescent="0.15">
      <c r="B705" s="528"/>
    </row>
    <row r="706" spans="2:2" x14ac:dyDescent="0.15">
      <c r="B706" s="528"/>
    </row>
    <row r="707" spans="2:2" x14ac:dyDescent="0.15">
      <c r="B707" s="528"/>
    </row>
    <row r="708" spans="2:2" x14ac:dyDescent="0.15">
      <c r="B708" s="528"/>
    </row>
    <row r="709" spans="2:2" x14ac:dyDescent="0.15">
      <c r="B709" s="528"/>
    </row>
    <row r="710" spans="2:2" x14ac:dyDescent="0.15">
      <c r="B710" s="528"/>
    </row>
    <row r="711" spans="2:2" x14ac:dyDescent="0.15">
      <c r="B711" s="528"/>
    </row>
    <row r="712" spans="2:2" x14ac:dyDescent="0.15">
      <c r="B712" s="528"/>
    </row>
    <row r="713" spans="2:2" x14ac:dyDescent="0.15">
      <c r="B713" s="528"/>
    </row>
    <row r="714" spans="2:2" x14ac:dyDescent="0.15">
      <c r="B714" s="528"/>
    </row>
    <row r="715" spans="2:2" x14ac:dyDescent="0.15">
      <c r="B715" s="528"/>
    </row>
    <row r="716" spans="2:2" x14ac:dyDescent="0.15">
      <c r="B716" s="528"/>
    </row>
    <row r="717" spans="2:2" x14ac:dyDescent="0.15">
      <c r="B717" s="528"/>
    </row>
    <row r="718" spans="2:2" x14ac:dyDescent="0.15">
      <c r="B718" s="528"/>
    </row>
    <row r="719" spans="2:2" x14ac:dyDescent="0.15">
      <c r="B719" s="528"/>
    </row>
    <row r="720" spans="2:2" x14ac:dyDescent="0.15">
      <c r="B720" s="528"/>
    </row>
    <row r="721" spans="2:2" x14ac:dyDescent="0.15">
      <c r="B721" s="528"/>
    </row>
    <row r="722" spans="2:2" x14ac:dyDescent="0.15">
      <c r="B722" s="528"/>
    </row>
    <row r="723" spans="2:2" x14ac:dyDescent="0.15">
      <c r="B723" s="528"/>
    </row>
    <row r="724" spans="2:2" x14ac:dyDescent="0.15">
      <c r="B724" s="528"/>
    </row>
    <row r="725" spans="2:2" x14ac:dyDescent="0.15">
      <c r="B725" s="528"/>
    </row>
    <row r="726" spans="2:2" x14ac:dyDescent="0.15">
      <c r="B726" s="528"/>
    </row>
    <row r="727" spans="2:2" x14ac:dyDescent="0.15">
      <c r="B727" s="528"/>
    </row>
    <row r="728" spans="2:2" x14ac:dyDescent="0.15">
      <c r="B728" s="528"/>
    </row>
    <row r="729" spans="2:2" x14ac:dyDescent="0.15">
      <c r="B729" s="528"/>
    </row>
    <row r="730" spans="2:2" x14ac:dyDescent="0.15">
      <c r="B730" s="528"/>
    </row>
    <row r="731" spans="2:2" x14ac:dyDescent="0.15">
      <c r="B731" s="528"/>
    </row>
    <row r="732" spans="2:2" x14ac:dyDescent="0.15">
      <c r="B732" s="528"/>
    </row>
    <row r="733" spans="2:2" x14ac:dyDescent="0.15">
      <c r="B733" s="528"/>
    </row>
    <row r="734" spans="2:2" x14ac:dyDescent="0.15">
      <c r="B734" s="528"/>
    </row>
    <row r="735" spans="2:2" x14ac:dyDescent="0.15">
      <c r="B735" s="528"/>
    </row>
    <row r="736" spans="2:2" x14ac:dyDescent="0.15">
      <c r="B736" s="528"/>
    </row>
    <row r="737" spans="2:2" x14ac:dyDescent="0.15">
      <c r="B737" s="528"/>
    </row>
    <row r="738" spans="2:2" x14ac:dyDescent="0.15">
      <c r="B738" s="528"/>
    </row>
    <row r="739" spans="2:2" x14ac:dyDescent="0.15">
      <c r="B739" s="528"/>
    </row>
    <row r="740" spans="2:2" x14ac:dyDescent="0.15">
      <c r="B740" s="528"/>
    </row>
    <row r="741" spans="2:2" x14ac:dyDescent="0.15">
      <c r="B741" s="528"/>
    </row>
    <row r="742" spans="2:2" x14ac:dyDescent="0.15">
      <c r="B742" s="528"/>
    </row>
    <row r="743" spans="2:2" x14ac:dyDescent="0.15">
      <c r="B743" s="528"/>
    </row>
    <row r="744" spans="2:2" x14ac:dyDescent="0.15">
      <c r="B744" s="528"/>
    </row>
    <row r="745" spans="2:2" x14ac:dyDescent="0.15">
      <c r="B745" s="528"/>
    </row>
    <row r="746" spans="2:2" x14ac:dyDescent="0.15">
      <c r="B746" s="528"/>
    </row>
    <row r="747" spans="2:2" x14ac:dyDescent="0.15">
      <c r="B747" s="528"/>
    </row>
    <row r="748" spans="2:2" x14ac:dyDescent="0.15">
      <c r="B748" s="528"/>
    </row>
    <row r="749" spans="2:2" x14ac:dyDescent="0.15">
      <c r="B749" s="528"/>
    </row>
    <row r="750" spans="2:2" x14ac:dyDescent="0.15">
      <c r="B750" s="528"/>
    </row>
    <row r="751" spans="2:2" x14ac:dyDescent="0.15">
      <c r="B751" s="528"/>
    </row>
    <row r="752" spans="2:2" x14ac:dyDescent="0.15">
      <c r="B752" s="528"/>
    </row>
    <row r="753" spans="2:2" x14ac:dyDescent="0.15">
      <c r="B753" s="528"/>
    </row>
    <row r="754" spans="2:2" x14ac:dyDescent="0.15">
      <c r="B754" s="528"/>
    </row>
    <row r="755" spans="2:2" x14ac:dyDescent="0.15">
      <c r="B755" s="528"/>
    </row>
    <row r="756" spans="2:2" x14ac:dyDescent="0.15">
      <c r="B756" s="528"/>
    </row>
    <row r="757" spans="2:2" x14ac:dyDescent="0.15">
      <c r="B757" s="528"/>
    </row>
    <row r="758" spans="2:2" x14ac:dyDescent="0.15">
      <c r="B758" s="528"/>
    </row>
    <row r="759" spans="2:2" x14ac:dyDescent="0.15">
      <c r="B759" s="528"/>
    </row>
    <row r="760" spans="2:2" x14ac:dyDescent="0.15">
      <c r="B760" s="528"/>
    </row>
    <row r="761" spans="2:2" x14ac:dyDescent="0.15">
      <c r="B761" s="528"/>
    </row>
    <row r="762" spans="2:2" x14ac:dyDescent="0.15">
      <c r="B762" s="528"/>
    </row>
    <row r="763" spans="2:2" x14ac:dyDescent="0.15">
      <c r="B763" s="528"/>
    </row>
    <row r="764" spans="2:2" x14ac:dyDescent="0.15">
      <c r="B764" s="528"/>
    </row>
    <row r="765" spans="2:2" x14ac:dyDescent="0.15">
      <c r="B765" s="528"/>
    </row>
    <row r="766" spans="2:2" x14ac:dyDescent="0.15">
      <c r="B766" s="528"/>
    </row>
    <row r="767" spans="2:2" x14ac:dyDescent="0.15">
      <c r="B767" s="528"/>
    </row>
    <row r="768" spans="2:2" x14ac:dyDescent="0.15">
      <c r="B768" s="528"/>
    </row>
    <row r="769" spans="2:2" x14ac:dyDescent="0.15">
      <c r="B769" s="528"/>
    </row>
    <row r="770" spans="2:2" x14ac:dyDescent="0.15">
      <c r="B770" s="528"/>
    </row>
    <row r="771" spans="2:2" x14ac:dyDescent="0.15">
      <c r="B771" s="528"/>
    </row>
    <row r="772" spans="2:2" x14ac:dyDescent="0.15">
      <c r="B772" s="528"/>
    </row>
    <row r="773" spans="2:2" x14ac:dyDescent="0.15">
      <c r="B773" s="528"/>
    </row>
    <row r="774" spans="2:2" x14ac:dyDescent="0.15">
      <c r="B774" s="528"/>
    </row>
    <row r="775" spans="2:2" x14ac:dyDescent="0.15">
      <c r="B775" s="528"/>
    </row>
    <row r="776" spans="2:2" x14ac:dyDescent="0.15">
      <c r="B776" s="528"/>
    </row>
    <row r="777" spans="2:2" x14ac:dyDescent="0.15">
      <c r="B777" s="528"/>
    </row>
    <row r="778" spans="2:2" x14ac:dyDescent="0.15">
      <c r="B778" s="528"/>
    </row>
    <row r="779" spans="2:2" x14ac:dyDescent="0.15">
      <c r="B779" s="528"/>
    </row>
    <row r="780" spans="2:2" x14ac:dyDescent="0.15">
      <c r="B780" s="528"/>
    </row>
    <row r="781" spans="2:2" x14ac:dyDescent="0.15">
      <c r="B781" s="528"/>
    </row>
    <row r="782" spans="2:2" x14ac:dyDescent="0.15">
      <c r="B782" s="528"/>
    </row>
    <row r="783" spans="2:2" x14ac:dyDescent="0.15">
      <c r="B783" s="528"/>
    </row>
    <row r="784" spans="2:2" x14ac:dyDescent="0.15">
      <c r="B784" s="528"/>
    </row>
    <row r="785" spans="2:2" x14ac:dyDescent="0.15">
      <c r="B785" s="528"/>
    </row>
    <row r="786" spans="2:2" x14ac:dyDescent="0.15">
      <c r="B786" s="528"/>
    </row>
    <row r="787" spans="2:2" x14ac:dyDescent="0.15">
      <c r="B787" s="528"/>
    </row>
    <row r="788" spans="2:2" x14ac:dyDescent="0.15">
      <c r="B788" s="528"/>
    </row>
    <row r="789" spans="2:2" x14ac:dyDescent="0.15">
      <c r="B789" s="528"/>
    </row>
    <row r="790" spans="2:2" x14ac:dyDescent="0.15">
      <c r="B790" s="528"/>
    </row>
    <row r="791" spans="2:2" x14ac:dyDescent="0.15">
      <c r="B791" s="528"/>
    </row>
    <row r="792" spans="2:2" x14ac:dyDescent="0.15">
      <c r="B792" s="528"/>
    </row>
    <row r="793" spans="2:2" x14ac:dyDescent="0.15">
      <c r="B793" s="528"/>
    </row>
    <row r="794" spans="2:2" x14ac:dyDescent="0.15">
      <c r="B794" s="528"/>
    </row>
    <row r="795" spans="2:2" x14ac:dyDescent="0.15">
      <c r="B795" s="528"/>
    </row>
    <row r="796" spans="2:2" x14ac:dyDescent="0.15">
      <c r="B796" s="528"/>
    </row>
    <row r="797" spans="2:2" x14ac:dyDescent="0.15">
      <c r="B797" s="528"/>
    </row>
    <row r="798" spans="2:2" x14ac:dyDescent="0.15">
      <c r="B798" s="528"/>
    </row>
    <row r="799" spans="2:2" x14ac:dyDescent="0.15">
      <c r="B799" s="528"/>
    </row>
    <row r="800" spans="2:2" x14ac:dyDescent="0.15">
      <c r="B800" s="528"/>
    </row>
    <row r="801" spans="2:2" x14ac:dyDescent="0.15">
      <c r="B801" s="528"/>
    </row>
    <row r="802" spans="2:2" x14ac:dyDescent="0.15">
      <c r="B802" s="528"/>
    </row>
    <row r="803" spans="2:2" x14ac:dyDescent="0.15">
      <c r="B803" s="528"/>
    </row>
    <row r="804" spans="2:2" x14ac:dyDescent="0.15">
      <c r="B804" s="528"/>
    </row>
    <row r="805" spans="2:2" x14ac:dyDescent="0.15">
      <c r="B805" s="528"/>
    </row>
    <row r="806" spans="2:2" x14ac:dyDescent="0.15">
      <c r="B806" s="528"/>
    </row>
    <row r="807" spans="2:2" x14ac:dyDescent="0.15">
      <c r="B807" s="528"/>
    </row>
    <row r="808" spans="2:2" x14ac:dyDescent="0.15">
      <c r="B808" s="528"/>
    </row>
    <row r="809" spans="2:2" x14ac:dyDescent="0.15">
      <c r="B809" s="528"/>
    </row>
    <row r="810" spans="2:2" x14ac:dyDescent="0.15">
      <c r="B810" s="528"/>
    </row>
    <row r="811" spans="2:2" x14ac:dyDescent="0.15">
      <c r="B811" s="528"/>
    </row>
    <row r="812" spans="2:2" x14ac:dyDescent="0.15">
      <c r="B812" s="528"/>
    </row>
    <row r="813" spans="2:2" x14ac:dyDescent="0.15">
      <c r="B813" s="528"/>
    </row>
    <row r="814" spans="2:2" x14ac:dyDescent="0.15">
      <c r="B814" s="528"/>
    </row>
    <row r="815" spans="2:2" x14ac:dyDescent="0.15">
      <c r="B815" s="528"/>
    </row>
    <row r="816" spans="2:2" x14ac:dyDescent="0.15">
      <c r="B816" s="528"/>
    </row>
    <row r="817" spans="2:2" x14ac:dyDescent="0.15">
      <c r="B817" s="528"/>
    </row>
    <row r="818" spans="2:2" x14ac:dyDescent="0.15">
      <c r="B818" s="528"/>
    </row>
    <row r="819" spans="2:2" x14ac:dyDescent="0.15">
      <c r="B819" s="528"/>
    </row>
    <row r="820" spans="2:2" x14ac:dyDescent="0.15">
      <c r="B820" s="528"/>
    </row>
    <row r="821" spans="2:2" x14ac:dyDescent="0.15">
      <c r="B821" s="528"/>
    </row>
    <row r="822" spans="2:2" x14ac:dyDescent="0.15">
      <c r="B822" s="528"/>
    </row>
    <row r="823" spans="2:2" x14ac:dyDescent="0.15">
      <c r="B823" s="528"/>
    </row>
    <row r="824" spans="2:2" x14ac:dyDescent="0.15">
      <c r="B824" s="528"/>
    </row>
    <row r="825" spans="2:2" x14ac:dyDescent="0.15">
      <c r="B825" s="528"/>
    </row>
    <row r="826" spans="2:2" x14ac:dyDescent="0.15">
      <c r="B826" s="528"/>
    </row>
    <row r="827" spans="2:2" x14ac:dyDescent="0.15">
      <c r="B827" s="528"/>
    </row>
    <row r="828" spans="2:2" x14ac:dyDescent="0.15">
      <c r="B828" s="528"/>
    </row>
    <row r="829" spans="2:2" x14ac:dyDescent="0.15">
      <c r="B829" s="528"/>
    </row>
    <row r="830" spans="2:2" x14ac:dyDescent="0.15">
      <c r="B830" s="528"/>
    </row>
    <row r="831" spans="2:2" x14ac:dyDescent="0.15">
      <c r="B831" s="528"/>
    </row>
    <row r="832" spans="2:2" x14ac:dyDescent="0.15">
      <c r="B832" s="528"/>
    </row>
    <row r="833" spans="2:2" x14ac:dyDescent="0.15">
      <c r="B833" s="528"/>
    </row>
    <row r="834" spans="2:2" x14ac:dyDescent="0.15">
      <c r="B834" s="528"/>
    </row>
    <row r="835" spans="2:2" x14ac:dyDescent="0.15">
      <c r="B835" s="528"/>
    </row>
    <row r="836" spans="2:2" x14ac:dyDescent="0.15">
      <c r="B836" s="528"/>
    </row>
    <row r="837" spans="2:2" x14ac:dyDescent="0.15">
      <c r="B837" s="528"/>
    </row>
    <row r="838" spans="2:2" x14ac:dyDescent="0.15">
      <c r="B838" s="528"/>
    </row>
    <row r="839" spans="2:2" x14ac:dyDescent="0.15">
      <c r="B839" s="528"/>
    </row>
    <row r="840" spans="2:2" x14ac:dyDescent="0.15">
      <c r="B840" s="528"/>
    </row>
    <row r="841" spans="2:2" x14ac:dyDescent="0.15">
      <c r="B841" s="528"/>
    </row>
    <row r="842" spans="2:2" x14ac:dyDescent="0.15">
      <c r="B842" s="528"/>
    </row>
    <row r="843" spans="2:2" x14ac:dyDescent="0.15">
      <c r="B843" s="528"/>
    </row>
    <row r="844" spans="2:2" x14ac:dyDescent="0.15">
      <c r="B844" s="528"/>
    </row>
    <row r="845" spans="2:2" x14ac:dyDescent="0.15">
      <c r="B845" s="528"/>
    </row>
    <row r="846" spans="2:2" x14ac:dyDescent="0.15">
      <c r="B846" s="528"/>
    </row>
    <row r="847" spans="2:2" x14ac:dyDescent="0.15">
      <c r="B847" s="528"/>
    </row>
    <row r="848" spans="2:2" x14ac:dyDescent="0.15">
      <c r="B848" s="528"/>
    </row>
    <row r="849" spans="2:2" x14ac:dyDescent="0.15">
      <c r="B849" s="528"/>
    </row>
    <row r="850" spans="2:2" x14ac:dyDescent="0.15">
      <c r="B850" s="528"/>
    </row>
    <row r="851" spans="2:2" x14ac:dyDescent="0.15">
      <c r="B851" s="528"/>
    </row>
    <row r="852" spans="2:2" x14ac:dyDescent="0.15">
      <c r="B852" s="528"/>
    </row>
    <row r="853" spans="2:2" x14ac:dyDescent="0.15">
      <c r="B853" s="528"/>
    </row>
    <row r="854" spans="2:2" x14ac:dyDescent="0.15">
      <c r="B854" s="528"/>
    </row>
    <row r="855" spans="2:2" x14ac:dyDescent="0.15">
      <c r="B855" s="528"/>
    </row>
    <row r="856" spans="2:2" x14ac:dyDescent="0.15">
      <c r="B856" s="528"/>
    </row>
    <row r="857" spans="2:2" x14ac:dyDescent="0.15">
      <c r="B857" s="528"/>
    </row>
    <row r="858" spans="2:2" x14ac:dyDescent="0.15">
      <c r="B858" s="528"/>
    </row>
    <row r="859" spans="2:2" x14ac:dyDescent="0.15">
      <c r="B859" s="528"/>
    </row>
    <row r="860" spans="2:2" x14ac:dyDescent="0.15">
      <c r="B860" s="528"/>
    </row>
    <row r="861" spans="2:2" x14ac:dyDescent="0.15">
      <c r="B861" s="528"/>
    </row>
    <row r="862" spans="2:2" x14ac:dyDescent="0.15">
      <c r="B862" s="528"/>
    </row>
    <row r="863" spans="2:2" x14ac:dyDescent="0.15">
      <c r="B863" s="528"/>
    </row>
    <row r="864" spans="2:2" x14ac:dyDescent="0.15">
      <c r="B864" s="528"/>
    </row>
    <row r="865" spans="2:2" x14ac:dyDescent="0.15">
      <c r="B865" s="528"/>
    </row>
    <row r="866" spans="2:2" x14ac:dyDescent="0.15">
      <c r="B866" s="528"/>
    </row>
    <row r="867" spans="2:2" x14ac:dyDescent="0.15">
      <c r="B867" s="528"/>
    </row>
    <row r="868" spans="2:2" x14ac:dyDescent="0.15">
      <c r="B868" s="528"/>
    </row>
    <row r="869" spans="2:2" x14ac:dyDescent="0.15">
      <c r="B869" s="528"/>
    </row>
    <row r="870" spans="2:2" x14ac:dyDescent="0.15">
      <c r="B870" s="528"/>
    </row>
    <row r="871" spans="2:2" x14ac:dyDescent="0.15">
      <c r="B871" s="528"/>
    </row>
    <row r="872" spans="2:2" x14ac:dyDescent="0.15">
      <c r="B872" s="528"/>
    </row>
    <row r="873" spans="2:2" x14ac:dyDescent="0.15">
      <c r="B873" s="528"/>
    </row>
    <row r="874" spans="2:2" x14ac:dyDescent="0.15">
      <c r="B874" s="528"/>
    </row>
    <row r="875" spans="2:2" x14ac:dyDescent="0.15">
      <c r="B875" s="528"/>
    </row>
    <row r="876" spans="2:2" x14ac:dyDescent="0.15">
      <c r="B876" s="528"/>
    </row>
    <row r="877" spans="2:2" x14ac:dyDescent="0.15">
      <c r="B877" s="528"/>
    </row>
    <row r="878" spans="2:2" x14ac:dyDescent="0.15">
      <c r="B878" s="528"/>
    </row>
    <row r="879" spans="2:2" x14ac:dyDescent="0.15">
      <c r="B879" s="528"/>
    </row>
    <row r="880" spans="2:2" x14ac:dyDescent="0.15">
      <c r="B880" s="528"/>
    </row>
    <row r="881" spans="2:2" x14ac:dyDescent="0.15">
      <c r="B881" s="528"/>
    </row>
    <row r="882" spans="2:2" x14ac:dyDescent="0.15">
      <c r="B882" s="528"/>
    </row>
    <row r="883" spans="2:2" x14ac:dyDescent="0.15">
      <c r="B883" s="528"/>
    </row>
    <row r="884" spans="2:2" x14ac:dyDescent="0.15">
      <c r="B884" s="528"/>
    </row>
    <row r="885" spans="2:2" x14ac:dyDescent="0.15">
      <c r="B885" s="528"/>
    </row>
    <row r="886" spans="2:2" x14ac:dyDescent="0.15">
      <c r="B886" s="528"/>
    </row>
    <row r="887" spans="2:2" x14ac:dyDescent="0.15">
      <c r="B887" s="528"/>
    </row>
    <row r="888" spans="2:2" x14ac:dyDescent="0.15">
      <c r="B888" s="528"/>
    </row>
    <row r="889" spans="2:2" x14ac:dyDescent="0.15">
      <c r="B889" s="528"/>
    </row>
    <row r="890" spans="2:2" x14ac:dyDescent="0.15">
      <c r="B890" s="528"/>
    </row>
    <row r="891" spans="2:2" x14ac:dyDescent="0.15">
      <c r="B891" s="528"/>
    </row>
    <row r="892" spans="2:2" x14ac:dyDescent="0.15">
      <c r="B892" s="528"/>
    </row>
    <row r="893" spans="2:2" x14ac:dyDescent="0.15">
      <c r="B893" s="528"/>
    </row>
    <row r="894" spans="2:2" x14ac:dyDescent="0.15">
      <c r="B894" s="528"/>
    </row>
    <row r="895" spans="2:2" x14ac:dyDescent="0.15">
      <c r="B895" s="528"/>
    </row>
    <row r="896" spans="2:2" x14ac:dyDescent="0.15">
      <c r="B896" s="528"/>
    </row>
    <row r="897" spans="2:2" x14ac:dyDescent="0.15">
      <c r="B897" s="528"/>
    </row>
    <row r="898" spans="2:2" x14ac:dyDescent="0.15">
      <c r="B898" s="528"/>
    </row>
    <row r="899" spans="2:2" x14ac:dyDescent="0.15">
      <c r="B899" s="528"/>
    </row>
    <row r="900" spans="2:2" x14ac:dyDescent="0.15">
      <c r="B900" s="528"/>
    </row>
    <row r="901" spans="2:2" x14ac:dyDescent="0.15">
      <c r="B901" s="528"/>
    </row>
    <row r="902" spans="2:2" x14ac:dyDescent="0.15">
      <c r="B902" s="528"/>
    </row>
    <row r="903" spans="2:2" x14ac:dyDescent="0.15">
      <c r="B903" s="528"/>
    </row>
    <row r="904" spans="2:2" x14ac:dyDescent="0.15">
      <c r="B904" s="528"/>
    </row>
    <row r="905" spans="2:2" x14ac:dyDescent="0.15">
      <c r="B905" s="528"/>
    </row>
    <row r="906" spans="2:2" x14ac:dyDescent="0.15">
      <c r="B906" s="528"/>
    </row>
    <row r="907" spans="2:2" x14ac:dyDescent="0.15">
      <c r="B907" s="528"/>
    </row>
    <row r="908" spans="2:2" x14ac:dyDescent="0.15">
      <c r="B908" s="528"/>
    </row>
    <row r="909" spans="2:2" x14ac:dyDescent="0.15">
      <c r="B909" s="528"/>
    </row>
    <row r="910" spans="2:2" x14ac:dyDescent="0.15">
      <c r="B910" s="528"/>
    </row>
    <row r="911" spans="2:2" x14ac:dyDescent="0.15">
      <c r="B911" s="528"/>
    </row>
    <row r="912" spans="2:2" x14ac:dyDescent="0.15">
      <c r="B912" s="528"/>
    </row>
    <row r="913" spans="2:2" x14ac:dyDescent="0.15">
      <c r="B913" s="528"/>
    </row>
    <row r="914" spans="2:2" x14ac:dyDescent="0.15">
      <c r="B914" s="528"/>
    </row>
    <row r="915" spans="2:2" x14ac:dyDescent="0.15">
      <c r="B915" s="528"/>
    </row>
    <row r="916" spans="2:2" x14ac:dyDescent="0.15">
      <c r="B916" s="528"/>
    </row>
    <row r="917" spans="2:2" x14ac:dyDescent="0.15">
      <c r="B917" s="528"/>
    </row>
    <row r="918" spans="2:2" x14ac:dyDescent="0.15">
      <c r="B918" s="528"/>
    </row>
    <row r="919" spans="2:2" x14ac:dyDescent="0.15">
      <c r="B919" s="528"/>
    </row>
    <row r="920" spans="2:2" x14ac:dyDescent="0.15">
      <c r="B920" s="528"/>
    </row>
    <row r="921" spans="2:2" x14ac:dyDescent="0.15">
      <c r="B921" s="528"/>
    </row>
    <row r="922" spans="2:2" x14ac:dyDescent="0.15">
      <c r="B922" s="528"/>
    </row>
    <row r="923" spans="2:2" x14ac:dyDescent="0.15">
      <c r="B923" s="528"/>
    </row>
    <row r="924" spans="2:2" x14ac:dyDescent="0.15">
      <c r="B924" s="528"/>
    </row>
    <row r="925" spans="2:2" x14ac:dyDescent="0.15">
      <c r="B925" s="528"/>
    </row>
    <row r="926" spans="2:2" x14ac:dyDescent="0.15">
      <c r="B926" s="528"/>
    </row>
    <row r="927" spans="2:2" x14ac:dyDescent="0.15">
      <c r="B927" s="528"/>
    </row>
    <row r="928" spans="2:2" x14ac:dyDescent="0.15">
      <c r="B928" s="528"/>
    </row>
    <row r="929" spans="2:2" x14ac:dyDescent="0.15">
      <c r="B929" s="528"/>
    </row>
    <row r="930" spans="2:2" x14ac:dyDescent="0.15">
      <c r="B930" s="528"/>
    </row>
    <row r="931" spans="2:2" x14ac:dyDescent="0.15">
      <c r="B931" s="528"/>
    </row>
    <row r="932" spans="2:2" x14ac:dyDescent="0.15">
      <c r="B932" s="528"/>
    </row>
    <row r="933" spans="2:2" x14ac:dyDescent="0.15">
      <c r="B933" s="528"/>
    </row>
    <row r="934" spans="2:2" x14ac:dyDescent="0.15">
      <c r="B934" s="528"/>
    </row>
    <row r="935" spans="2:2" x14ac:dyDescent="0.15">
      <c r="B935" s="528"/>
    </row>
    <row r="936" spans="2:2" x14ac:dyDescent="0.15">
      <c r="B936" s="528"/>
    </row>
    <row r="937" spans="2:2" x14ac:dyDescent="0.15">
      <c r="B937" s="528"/>
    </row>
    <row r="938" spans="2:2" x14ac:dyDescent="0.15">
      <c r="B938" s="528"/>
    </row>
    <row r="939" spans="2:2" x14ac:dyDescent="0.15">
      <c r="B939" s="528"/>
    </row>
    <row r="940" spans="2:2" x14ac:dyDescent="0.15">
      <c r="B940" s="528"/>
    </row>
    <row r="941" spans="2:2" x14ac:dyDescent="0.15">
      <c r="B941" s="528"/>
    </row>
    <row r="942" spans="2:2" x14ac:dyDescent="0.15">
      <c r="B942" s="528"/>
    </row>
    <row r="943" spans="2:2" x14ac:dyDescent="0.15">
      <c r="B943" s="528"/>
    </row>
    <row r="944" spans="2:2" x14ac:dyDescent="0.15">
      <c r="B944" s="528"/>
    </row>
    <row r="945" spans="2:2" x14ac:dyDescent="0.15">
      <c r="B945" s="528"/>
    </row>
    <row r="946" spans="2:2" x14ac:dyDescent="0.15">
      <c r="B946" s="528"/>
    </row>
    <row r="947" spans="2:2" x14ac:dyDescent="0.15">
      <c r="B947" s="528"/>
    </row>
    <row r="948" spans="2:2" x14ac:dyDescent="0.15">
      <c r="B948" s="528"/>
    </row>
    <row r="949" spans="2:2" x14ac:dyDescent="0.15">
      <c r="B949" s="528"/>
    </row>
    <row r="950" spans="2:2" x14ac:dyDescent="0.15">
      <c r="B950" s="528"/>
    </row>
    <row r="951" spans="2:2" x14ac:dyDescent="0.15">
      <c r="B951" s="528"/>
    </row>
    <row r="952" spans="2:2" x14ac:dyDescent="0.15">
      <c r="B952" s="528"/>
    </row>
    <row r="953" spans="2:2" x14ac:dyDescent="0.15">
      <c r="B953" s="528"/>
    </row>
    <row r="954" spans="2:2" x14ac:dyDescent="0.15">
      <c r="B954" s="528"/>
    </row>
    <row r="955" spans="2:2" x14ac:dyDescent="0.15">
      <c r="B955" s="528"/>
    </row>
    <row r="956" spans="2:2" x14ac:dyDescent="0.15">
      <c r="B956" s="528"/>
    </row>
    <row r="957" spans="2:2" x14ac:dyDescent="0.15">
      <c r="B957" s="528"/>
    </row>
    <row r="958" spans="2:2" x14ac:dyDescent="0.15">
      <c r="B958" s="528"/>
    </row>
    <row r="959" spans="2:2" x14ac:dyDescent="0.15">
      <c r="B959" s="528"/>
    </row>
    <row r="960" spans="2:2" x14ac:dyDescent="0.15">
      <c r="B960" s="528"/>
    </row>
    <row r="961" spans="2:2" x14ac:dyDescent="0.15">
      <c r="B961" s="528"/>
    </row>
    <row r="962" spans="2:2" x14ac:dyDescent="0.15">
      <c r="B962" s="528"/>
    </row>
    <row r="963" spans="2:2" x14ac:dyDescent="0.15">
      <c r="B963" s="528"/>
    </row>
    <row r="964" spans="2:2" x14ac:dyDescent="0.15">
      <c r="B964" s="528"/>
    </row>
    <row r="965" spans="2:2" x14ac:dyDescent="0.15">
      <c r="B965" s="528"/>
    </row>
    <row r="966" spans="2:2" x14ac:dyDescent="0.15">
      <c r="B966" s="528"/>
    </row>
    <row r="967" spans="2:2" x14ac:dyDescent="0.15">
      <c r="B967" s="528"/>
    </row>
    <row r="968" spans="2:2" x14ac:dyDescent="0.15">
      <c r="B968" s="528"/>
    </row>
    <row r="969" spans="2:2" x14ac:dyDescent="0.15">
      <c r="B969" s="528"/>
    </row>
    <row r="970" spans="2:2" x14ac:dyDescent="0.15">
      <c r="B970" s="528"/>
    </row>
    <row r="971" spans="2:2" x14ac:dyDescent="0.15">
      <c r="B971" s="528"/>
    </row>
    <row r="972" spans="2:2" x14ac:dyDescent="0.15">
      <c r="B972" s="528"/>
    </row>
    <row r="973" spans="2:2" x14ac:dyDescent="0.15">
      <c r="B973" s="528"/>
    </row>
    <row r="974" spans="2:2" x14ac:dyDescent="0.15">
      <c r="B974" s="528"/>
    </row>
    <row r="975" spans="2:2" x14ac:dyDescent="0.15">
      <c r="B975" s="528"/>
    </row>
    <row r="976" spans="2:2" x14ac:dyDescent="0.15">
      <c r="B976" s="528"/>
    </row>
    <row r="977" spans="2:2" x14ac:dyDescent="0.15">
      <c r="B977" s="528"/>
    </row>
    <row r="978" spans="2:2" x14ac:dyDescent="0.15">
      <c r="B978" s="528"/>
    </row>
    <row r="979" spans="2:2" x14ac:dyDescent="0.15">
      <c r="B979" s="528"/>
    </row>
    <row r="980" spans="2:2" x14ac:dyDescent="0.15">
      <c r="B980" s="528"/>
    </row>
    <row r="981" spans="2:2" x14ac:dyDescent="0.15">
      <c r="B981" s="528"/>
    </row>
    <row r="982" spans="2:2" x14ac:dyDescent="0.15">
      <c r="B982" s="528"/>
    </row>
    <row r="983" spans="2:2" x14ac:dyDescent="0.15">
      <c r="B983" s="528"/>
    </row>
    <row r="984" spans="2:2" x14ac:dyDescent="0.15">
      <c r="B984" s="528"/>
    </row>
    <row r="985" spans="2:2" x14ac:dyDescent="0.15">
      <c r="B985" s="528"/>
    </row>
    <row r="986" spans="2:2" x14ac:dyDescent="0.15">
      <c r="B986" s="528"/>
    </row>
    <row r="987" spans="2:2" x14ac:dyDescent="0.15">
      <c r="B987" s="528"/>
    </row>
    <row r="988" spans="2:2" x14ac:dyDescent="0.15">
      <c r="B988" s="528"/>
    </row>
    <row r="989" spans="2:2" x14ac:dyDescent="0.15">
      <c r="B989" s="528"/>
    </row>
    <row r="990" spans="2:2" x14ac:dyDescent="0.15">
      <c r="B990" s="528"/>
    </row>
    <row r="991" spans="2:2" x14ac:dyDescent="0.15">
      <c r="B991" s="528"/>
    </row>
    <row r="992" spans="2:2" x14ac:dyDescent="0.15">
      <c r="B992" s="528"/>
    </row>
    <row r="993" spans="2:2" x14ac:dyDescent="0.15">
      <c r="B993" s="528"/>
    </row>
    <row r="994" spans="2:2" x14ac:dyDescent="0.15">
      <c r="B994" s="528"/>
    </row>
    <row r="995" spans="2:2" x14ac:dyDescent="0.15">
      <c r="B995" s="528"/>
    </row>
    <row r="996" spans="2:2" x14ac:dyDescent="0.15">
      <c r="B996" s="528"/>
    </row>
    <row r="997" spans="2:2" x14ac:dyDescent="0.15">
      <c r="B997" s="528"/>
    </row>
    <row r="998" spans="2:2" x14ac:dyDescent="0.15">
      <c r="B998" s="528"/>
    </row>
    <row r="999" spans="2:2" x14ac:dyDescent="0.15">
      <c r="B999" s="528"/>
    </row>
    <row r="1000" spans="2:2" x14ac:dyDescent="0.15">
      <c r="B1000" s="528"/>
    </row>
    <row r="1001" spans="2:2" x14ac:dyDescent="0.15">
      <c r="B1001" s="528"/>
    </row>
    <row r="1002" spans="2:2" x14ac:dyDescent="0.15">
      <c r="B1002" s="528"/>
    </row>
    <row r="1003" spans="2:2" x14ac:dyDescent="0.15">
      <c r="B1003" s="528"/>
    </row>
    <row r="1004" spans="2:2" x14ac:dyDescent="0.15">
      <c r="B1004" s="528"/>
    </row>
    <row r="1005" spans="2:2" x14ac:dyDescent="0.15">
      <c r="B1005" s="528"/>
    </row>
    <row r="1006" spans="2:2" x14ac:dyDescent="0.15">
      <c r="B1006" s="528"/>
    </row>
    <row r="1007" spans="2:2" x14ac:dyDescent="0.15">
      <c r="B1007" s="528"/>
    </row>
    <row r="1008" spans="2:2" x14ac:dyDescent="0.15">
      <c r="B1008" s="528"/>
    </row>
    <row r="1009" spans="2:2" x14ac:dyDescent="0.15">
      <c r="B1009" s="528"/>
    </row>
    <row r="1010" spans="2:2" x14ac:dyDescent="0.15">
      <c r="B1010" s="528"/>
    </row>
    <row r="1011" spans="2:2" x14ac:dyDescent="0.15">
      <c r="B1011" s="528"/>
    </row>
    <row r="1012" spans="2:2" x14ac:dyDescent="0.15">
      <c r="B1012" s="528"/>
    </row>
    <row r="1013" spans="2:2" x14ac:dyDescent="0.15">
      <c r="B1013" s="528"/>
    </row>
    <row r="1014" spans="2:2" x14ac:dyDescent="0.15">
      <c r="B1014" s="528"/>
    </row>
    <row r="1015" spans="2:2" x14ac:dyDescent="0.15">
      <c r="B1015" s="528"/>
    </row>
    <row r="1016" spans="2:2" x14ac:dyDescent="0.15">
      <c r="B1016" s="528"/>
    </row>
    <row r="1017" spans="2:2" x14ac:dyDescent="0.15">
      <c r="B1017" s="528"/>
    </row>
    <row r="1018" spans="2:2" x14ac:dyDescent="0.15">
      <c r="B1018" s="528"/>
    </row>
    <row r="1019" spans="2:2" x14ac:dyDescent="0.15">
      <c r="B1019" s="528"/>
    </row>
    <row r="1020" spans="2:2" x14ac:dyDescent="0.15">
      <c r="B1020" s="528"/>
    </row>
    <row r="1021" spans="2:2" x14ac:dyDescent="0.15">
      <c r="B1021" s="528"/>
    </row>
    <row r="1022" spans="2:2" x14ac:dyDescent="0.15">
      <c r="B1022" s="528"/>
    </row>
    <row r="1023" spans="2:2" x14ac:dyDescent="0.15">
      <c r="B1023" s="528"/>
    </row>
    <row r="1024" spans="2:2" x14ac:dyDescent="0.15">
      <c r="B1024" s="528"/>
    </row>
    <row r="1025" spans="2:2" x14ac:dyDescent="0.15">
      <c r="B1025" s="528"/>
    </row>
    <row r="1026" spans="2:2" x14ac:dyDescent="0.15">
      <c r="B1026" s="528"/>
    </row>
    <row r="1027" spans="2:2" x14ac:dyDescent="0.15">
      <c r="B1027" s="528"/>
    </row>
    <row r="1028" spans="2:2" x14ac:dyDescent="0.15">
      <c r="B1028" s="528"/>
    </row>
    <row r="1029" spans="2:2" x14ac:dyDescent="0.15">
      <c r="B1029" s="528"/>
    </row>
    <row r="1030" spans="2:2" x14ac:dyDescent="0.15">
      <c r="B1030" s="528"/>
    </row>
    <row r="1031" spans="2:2" x14ac:dyDescent="0.15">
      <c r="B1031" s="528"/>
    </row>
    <row r="1032" spans="2:2" x14ac:dyDescent="0.15">
      <c r="B1032" s="528"/>
    </row>
    <row r="1033" spans="2:2" x14ac:dyDescent="0.15">
      <c r="B1033" s="528"/>
    </row>
    <row r="1034" spans="2:2" x14ac:dyDescent="0.15">
      <c r="B1034" s="528"/>
    </row>
    <row r="1035" spans="2:2" x14ac:dyDescent="0.15">
      <c r="B1035" s="528"/>
    </row>
    <row r="1036" spans="2:2" x14ac:dyDescent="0.15">
      <c r="B1036" s="528"/>
    </row>
    <row r="1037" spans="2:2" x14ac:dyDescent="0.15">
      <c r="B1037" s="528"/>
    </row>
    <row r="1038" spans="2:2" x14ac:dyDescent="0.15">
      <c r="B1038" s="528"/>
    </row>
    <row r="1039" spans="2:2" x14ac:dyDescent="0.15">
      <c r="B1039" s="528"/>
    </row>
    <row r="1040" spans="2:2" x14ac:dyDescent="0.15">
      <c r="B1040" s="528"/>
    </row>
    <row r="1041" spans="2:2" x14ac:dyDescent="0.15">
      <c r="B1041" s="528"/>
    </row>
    <row r="1042" spans="2:2" x14ac:dyDescent="0.15">
      <c r="B1042" s="528"/>
    </row>
    <row r="1043" spans="2:2" x14ac:dyDescent="0.15">
      <c r="B1043" s="528"/>
    </row>
    <row r="1044" spans="2:2" x14ac:dyDescent="0.15">
      <c r="B1044" s="528"/>
    </row>
    <row r="1045" spans="2:2" x14ac:dyDescent="0.15">
      <c r="B1045" s="528"/>
    </row>
    <row r="1046" spans="2:2" x14ac:dyDescent="0.15">
      <c r="B1046" s="528"/>
    </row>
    <row r="1047" spans="2:2" x14ac:dyDescent="0.15">
      <c r="B1047" s="528"/>
    </row>
    <row r="1048" spans="2:2" x14ac:dyDescent="0.15">
      <c r="B1048" s="528"/>
    </row>
    <row r="1049" spans="2:2" x14ac:dyDescent="0.15">
      <c r="B1049" s="528"/>
    </row>
    <row r="1050" spans="2:2" x14ac:dyDescent="0.15">
      <c r="B1050" s="528"/>
    </row>
    <row r="1051" spans="2:2" x14ac:dyDescent="0.15">
      <c r="B1051" s="528"/>
    </row>
    <row r="1052" spans="2:2" x14ac:dyDescent="0.15">
      <c r="B1052" s="528"/>
    </row>
    <row r="1053" spans="2:2" x14ac:dyDescent="0.15">
      <c r="B1053" s="528"/>
    </row>
    <row r="1054" spans="2:2" x14ac:dyDescent="0.15">
      <c r="B1054" s="528"/>
    </row>
    <row r="1055" spans="2:2" x14ac:dyDescent="0.15">
      <c r="B1055" s="528"/>
    </row>
    <row r="1056" spans="2:2" x14ac:dyDescent="0.15">
      <c r="B1056" s="528"/>
    </row>
    <row r="1057" spans="2:2" x14ac:dyDescent="0.15">
      <c r="B1057" s="528"/>
    </row>
    <row r="1058" spans="2:2" x14ac:dyDescent="0.15">
      <c r="B1058" s="528"/>
    </row>
    <row r="1059" spans="2:2" x14ac:dyDescent="0.15">
      <c r="B1059" s="528"/>
    </row>
    <row r="1060" spans="2:2" x14ac:dyDescent="0.15">
      <c r="B1060" s="528"/>
    </row>
    <row r="1061" spans="2:2" x14ac:dyDescent="0.15">
      <c r="B1061" s="528"/>
    </row>
    <row r="1062" spans="2:2" x14ac:dyDescent="0.15">
      <c r="B1062" s="528"/>
    </row>
    <row r="1063" spans="2:2" x14ac:dyDescent="0.15">
      <c r="B1063" s="528"/>
    </row>
    <row r="1064" spans="2:2" x14ac:dyDescent="0.15">
      <c r="B1064" s="528"/>
    </row>
    <row r="1065" spans="2:2" x14ac:dyDescent="0.15">
      <c r="B1065" s="528"/>
    </row>
    <row r="1066" spans="2:2" x14ac:dyDescent="0.15">
      <c r="B1066" s="528"/>
    </row>
    <row r="1067" spans="2:2" x14ac:dyDescent="0.15">
      <c r="B1067" s="528"/>
    </row>
    <row r="1068" spans="2:2" x14ac:dyDescent="0.15">
      <c r="B1068" s="528"/>
    </row>
    <row r="1069" spans="2:2" x14ac:dyDescent="0.15">
      <c r="B1069" s="528"/>
    </row>
    <row r="1070" spans="2:2" x14ac:dyDescent="0.15">
      <c r="B1070" s="528"/>
    </row>
    <row r="1071" spans="2:2" x14ac:dyDescent="0.15">
      <c r="B1071" s="528"/>
    </row>
    <row r="1072" spans="2:2" x14ac:dyDescent="0.15">
      <c r="B1072" s="528"/>
    </row>
    <row r="1073" spans="2:2" x14ac:dyDescent="0.15">
      <c r="B1073" s="528"/>
    </row>
    <row r="1074" spans="2:2" x14ac:dyDescent="0.15">
      <c r="B1074" s="528"/>
    </row>
    <row r="1075" spans="2:2" x14ac:dyDescent="0.15">
      <c r="B1075" s="528"/>
    </row>
    <row r="1076" spans="2:2" x14ac:dyDescent="0.15">
      <c r="B1076" s="528"/>
    </row>
    <row r="1077" spans="2:2" x14ac:dyDescent="0.15">
      <c r="B1077" s="528"/>
    </row>
    <row r="1078" spans="2:2" x14ac:dyDescent="0.15">
      <c r="B1078" s="528"/>
    </row>
    <row r="1079" spans="2:2" x14ac:dyDescent="0.15">
      <c r="B1079" s="528"/>
    </row>
    <row r="1080" spans="2:2" x14ac:dyDescent="0.15">
      <c r="B1080" s="528"/>
    </row>
    <row r="1081" spans="2:2" x14ac:dyDescent="0.15">
      <c r="B1081" s="528"/>
    </row>
    <row r="1082" spans="2:2" x14ac:dyDescent="0.15">
      <c r="B1082" s="528"/>
    </row>
    <row r="1083" spans="2:2" x14ac:dyDescent="0.15">
      <c r="B1083" s="528"/>
    </row>
    <row r="1084" spans="2:2" x14ac:dyDescent="0.15">
      <c r="B1084" s="528"/>
    </row>
    <row r="1085" spans="2:2" x14ac:dyDescent="0.15">
      <c r="B1085" s="528"/>
    </row>
    <row r="1086" spans="2:2" x14ac:dyDescent="0.15">
      <c r="B1086" s="528"/>
    </row>
    <row r="1087" spans="2:2" x14ac:dyDescent="0.15">
      <c r="B1087" s="528"/>
    </row>
    <row r="1088" spans="2:2" x14ac:dyDescent="0.15">
      <c r="B1088" s="528"/>
    </row>
    <row r="1089" spans="2:2" x14ac:dyDescent="0.15">
      <c r="B1089" s="528"/>
    </row>
    <row r="1090" spans="2:2" x14ac:dyDescent="0.15">
      <c r="B1090" s="528"/>
    </row>
    <row r="1091" spans="2:2" x14ac:dyDescent="0.15">
      <c r="B1091" s="528"/>
    </row>
    <row r="1092" spans="2:2" x14ac:dyDescent="0.15">
      <c r="B1092" s="528"/>
    </row>
    <row r="1093" spans="2:2" x14ac:dyDescent="0.15">
      <c r="B1093" s="528"/>
    </row>
    <row r="1094" spans="2:2" x14ac:dyDescent="0.15">
      <c r="B1094" s="528"/>
    </row>
    <row r="1095" spans="2:2" x14ac:dyDescent="0.15">
      <c r="B1095" s="528"/>
    </row>
    <row r="1096" spans="2:2" x14ac:dyDescent="0.15">
      <c r="B1096" s="528"/>
    </row>
    <row r="1097" spans="2:2" x14ac:dyDescent="0.15">
      <c r="B1097" s="528"/>
    </row>
    <row r="1098" spans="2:2" x14ac:dyDescent="0.15">
      <c r="B1098" s="528"/>
    </row>
    <row r="1099" spans="2:2" x14ac:dyDescent="0.15">
      <c r="B1099" s="528"/>
    </row>
    <row r="1100" spans="2:2" x14ac:dyDescent="0.15">
      <c r="B1100" s="528"/>
    </row>
    <row r="1101" spans="2:2" x14ac:dyDescent="0.15">
      <c r="B1101" s="528"/>
    </row>
    <row r="1102" spans="2:2" x14ac:dyDescent="0.15">
      <c r="B1102" s="528"/>
    </row>
    <row r="1103" spans="2:2" x14ac:dyDescent="0.15">
      <c r="B1103" s="528"/>
    </row>
    <row r="1104" spans="2:2" x14ac:dyDescent="0.15">
      <c r="B1104" s="528"/>
    </row>
    <row r="1105" spans="2:2" x14ac:dyDescent="0.15">
      <c r="B1105" s="528"/>
    </row>
    <row r="1106" spans="2:2" x14ac:dyDescent="0.15">
      <c r="B1106" s="528"/>
    </row>
    <row r="1107" spans="2:2" x14ac:dyDescent="0.15">
      <c r="B1107" s="528"/>
    </row>
    <row r="1108" spans="2:2" x14ac:dyDescent="0.15">
      <c r="B1108" s="528"/>
    </row>
    <row r="1109" spans="2:2" x14ac:dyDescent="0.15">
      <c r="B1109" s="528"/>
    </row>
    <row r="1110" spans="2:2" x14ac:dyDescent="0.15">
      <c r="B1110" s="528"/>
    </row>
    <row r="1111" spans="2:2" x14ac:dyDescent="0.15">
      <c r="B1111" s="528"/>
    </row>
    <row r="1112" spans="2:2" x14ac:dyDescent="0.15">
      <c r="B1112" s="528"/>
    </row>
    <row r="1113" spans="2:2" x14ac:dyDescent="0.15">
      <c r="B1113" s="528"/>
    </row>
    <row r="1114" spans="2:2" x14ac:dyDescent="0.15">
      <c r="B1114" s="528"/>
    </row>
    <row r="1115" spans="2:2" x14ac:dyDescent="0.15">
      <c r="B1115" s="528"/>
    </row>
    <row r="1116" spans="2:2" x14ac:dyDescent="0.15">
      <c r="B1116" s="528"/>
    </row>
    <row r="1117" spans="2:2" x14ac:dyDescent="0.15">
      <c r="B1117" s="528"/>
    </row>
    <row r="1118" spans="2:2" x14ac:dyDescent="0.15">
      <c r="B1118" s="528"/>
    </row>
    <row r="1119" spans="2:2" x14ac:dyDescent="0.15">
      <c r="B1119" s="528"/>
    </row>
    <row r="1120" spans="2:2" x14ac:dyDescent="0.15">
      <c r="B1120" s="528"/>
    </row>
    <row r="1121" spans="2:2" x14ac:dyDescent="0.15">
      <c r="B1121" s="528"/>
    </row>
    <row r="1122" spans="2:2" x14ac:dyDescent="0.15">
      <c r="B1122" s="528"/>
    </row>
    <row r="1123" spans="2:2" x14ac:dyDescent="0.15">
      <c r="B1123" s="528"/>
    </row>
    <row r="1124" spans="2:2" x14ac:dyDescent="0.15">
      <c r="B1124" s="528"/>
    </row>
    <row r="1125" spans="2:2" x14ac:dyDescent="0.15">
      <c r="B1125" s="528"/>
    </row>
    <row r="1126" spans="2:2" x14ac:dyDescent="0.15">
      <c r="B1126" s="528"/>
    </row>
    <row r="1127" spans="2:2" x14ac:dyDescent="0.15">
      <c r="B1127" s="528"/>
    </row>
    <row r="1128" spans="2:2" x14ac:dyDescent="0.15">
      <c r="B1128" s="528"/>
    </row>
    <row r="1129" spans="2:2" x14ac:dyDescent="0.15">
      <c r="B1129" s="528"/>
    </row>
    <row r="1130" spans="2:2" x14ac:dyDescent="0.15">
      <c r="B1130" s="528"/>
    </row>
    <row r="1131" spans="2:2" x14ac:dyDescent="0.15">
      <c r="B1131" s="528"/>
    </row>
    <row r="1132" spans="2:2" x14ac:dyDescent="0.15">
      <c r="B1132" s="528"/>
    </row>
    <row r="1133" spans="2:2" x14ac:dyDescent="0.15">
      <c r="B1133" s="528"/>
    </row>
    <row r="1134" spans="2:2" x14ac:dyDescent="0.15">
      <c r="B1134" s="528"/>
    </row>
    <row r="1135" spans="2:2" x14ac:dyDescent="0.15">
      <c r="B1135" s="528"/>
    </row>
    <row r="1136" spans="2:2" x14ac:dyDescent="0.15">
      <c r="B1136" s="528"/>
    </row>
    <row r="1137" spans="2:2" x14ac:dyDescent="0.15">
      <c r="B1137" s="528"/>
    </row>
    <row r="1138" spans="2:2" x14ac:dyDescent="0.15">
      <c r="B1138" s="528"/>
    </row>
    <row r="1139" spans="2:2" x14ac:dyDescent="0.15">
      <c r="B1139" s="528"/>
    </row>
    <row r="1140" spans="2:2" x14ac:dyDescent="0.15">
      <c r="B1140" s="528"/>
    </row>
    <row r="1141" spans="2:2" x14ac:dyDescent="0.15">
      <c r="B1141" s="528"/>
    </row>
    <row r="1142" spans="2:2" x14ac:dyDescent="0.15">
      <c r="B1142" s="528"/>
    </row>
    <row r="1143" spans="2:2" x14ac:dyDescent="0.15">
      <c r="B1143" s="528"/>
    </row>
    <row r="1144" spans="2:2" x14ac:dyDescent="0.15">
      <c r="B1144" s="528"/>
    </row>
    <row r="1145" spans="2:2" x14ac:dyDescent="0.15">
      <c r="B1145" s="528"/>
    </row>
    <row r="1146" spans="2:2" x14ac:dyDescent="0.15">
      <c r="B1146" s="528"/>
    </row>
    <row r="1147" spans="2:2" x14ac:dyDescent="0.15">
      <c r="B1147" s="528"/>
    </row>
    <row r="1148" spans="2:2" x14ac:dyDescent="0.15">
      <c r="B1148" s="528"/>
    </row>
    <row r="1149" spans="2:2" x14ac:dyDescent="0.15">
      <c r="B1149" s="528"/>
    </row>
    <row r="1150" spans="2:2" x14ac:dyDescent="0.15">
      <c r="B1150" s="528"/>
    </row>
    <row r="1151" spans="2:2" x14ac:dyDescent="0.15">
      <c r="B1151" s="528"/>
    </row>
    <row r="1152" spans="2:2" x14ac:dyDescent="0.15">
      <c r="B1152" s="528"/>
    </row>
    <row r="1153" spans="2:2" x14ac:dyDescent="0.15">
      <c r="B1153" s="528"/>
    </row>
    <row r="1154" spans="2:2" x14ac:dyDescent="0.15">
      <c r="B1154" s="528"/>
    </row>
    <row r="1155" spans="2:2" x14ac:dyDescent="0.15">
      <c r="B1155" s="528"/>
    </row>
    <row r="1156" spans="2:2" x14ac:dyDescent="0.15">
      <c r="B1156" s="528"/>
    </row>
    <row r="1157" spans="2:2" x14ac:dyDescent="0.15">
      <c r="B1157" s="528"/>
    </row>
    <row r="1158" spans="2:2" x14ac:dyDescent="0.15">
      <c r="B1158" s="528"/>
    </row>
    <row r="1159" spans="2:2" x14ac:dyDescent="0.15">
      <c r="B1159" s="528"/>
    </row>
    <row r="1160" spans="2:2" x14ac:dyDescent="0.15">
      <c r="B1160" s="528"/>
    </row>
    <row r="1161" spans="2:2" x14ac:dyDescent="0.15">
      <c r="B1161" s="528"/>
    </row>
    <row r="1162" spans="2:2" x14ac:dyDescent="0.15">
      <c r="B1162" s="528"/>
    </row>
    <row r="1163" spans="2:2" x14ac:dyDescent="0.15">
      <c r="B1163" s="528"/>
    </row>
    <row r="1164" spans="2:2" x14ac:dyDescent="0.15">
      <c r="B1164" s="528"/>
    </row>
    <row r="1165" spans="2:2" x14ac:dyDescent="0.15">
      <c r="B1165" s="528"/>
    </row>
    <row r="1166" spans="2:2" x14ac:dyDescent="0.15">
      <c r="B1166" s="528"/>
    </row>
    <row r="1167" spans="2:2" x14ac:dyDescent="0.15">
      <c r="B1167" s="528"/>
    </row>
    <row r="1168" spans="2:2" x14ac:dyDescent="0.15">
      <c r="B1168" s="528"/>
    </row>
    <row r="1169" spans="2:2" x14ac:dyDescent="0.15">
      <c r="B1169" s="528"/>
    </row>
    <row r="1170" spans="2:2" x14ac:dyDescent="0.15">
      <c r="B1170" s="528"/>
    </row>
    <row r="1171" spans="2:2" x14ac:dyDescent="0.15">
      <c r="B1171" s="528"/>
    </row>
    <row r="1172" spans="2:2" x14ac:dyDescent="0.15">
      <c r="B1172" s="528"/>
    </row>
    <row r="1173" spans="2:2" x14ac:dyDescent="0.15">
      <c r="B1173" s="528"/>
    </row>
    <row r="1174" spans="2:2" x14ac:dyDescent="0.15">
      <c r="B1174" s="528"/>
    </row>
    <row r="1175" spans="2:2" x14ac:dyDescent="0.15">
      <c r="B1175" s="528"/>
    </row>
    <row r="1176" spans="2:2" x14ac:dyDescent="0.15">
      <c r="B1176" s="528"/>
    </row>
    <row r="1177" spans="2:2" x14ac:dyDescent="0.15">
      <c r="B1177" s="528"/>
    </row>
    <row r="1178" spans="2:2" x14ac:dyDescent="0.15">
      <c r="B1178" s="528"/>
    </row>
    <row r="1179" spans="2:2" x14ac:dyDescent="0.15">
      <c r="B1179" s="528"/>
    </row>
    <row r="1180" spans="2:2" x14ac:dyDescent="0.15">
      <c r="B1180" s="528"/>
    </row>
    <row r="1181" spans="2:2" x14ac:dyDescent="0.15">
      <c r="B1181" s="528"/>
    </row>
    <row r="1182" spans="2:2" x14ac:dyDescent="0.15">
      <c r="B1182" s="528"/>
    </row>
    <row r="1183" spans="2:2" x14ac:dyDescent="0.15">
      <c r="B1183" s="528"/>
    </row>
    <row r="1184" spans="2:2" x14ac:dyDescent="0.15">
      <c r="B1184" s="528"/>
    </row>
    <row r="1185" spans="2:2" x14ac:dyDescent="0.15">
      <c r="B1185" s="528"/>
    </row>
    <row r="1186" spans="2:2" x14ac:dyDescent="0.15">
      <c r="B1186" s="528"/>
    </row>
    <row r="1187" spans="2:2" x14ac:dyDescent="0.15">
      <c r="B1187" s="528"/>
    </row>
    <row r="1188" spans="2:2" x14ac:dyDescent="0.15">
      <c r="B1188" s="528"/>
    </row>
    <row r="1189" spans="2:2" x14ac:dyDescent="0.15">
      <c r="B1189" s="528"/>
    </row>
    <row r="1190" spans="2:2" x14ac:dyDescent="0.15">
      <c r="B1190" s="528"/>
    </row>
    <row r="1191" spans="2:2" x14ac:dyDescent="0.15">
      <c r="B1191" s="528"/>
    </row>
    <row r="1192" spans="2:2" x14ac:dyDescent="0.15">
      <c r="B1192" s="528"/>
    </row>
    <row r="1193" spans="2:2" x14ac:dyDescent="0.15">
      <c r="B1193" s="528"/>
    </row>
    <row r="1194" spans="2:2" x14ac:dyDescent="0.15">
      <c r="B1194" s="528"/>
    </row>
    <row r="1195" spans="2:2" x14ac:dyDescent="0.15">
      <c r="B1195" s="528"/>
    </row>
    <row r="1196" spans="2:2" x14ac:dyDescent="0.15">
      <c r="B1196" s="528"/>
    </row>
    <row r="1197" spans="2:2" x14ac:dyDescent="0.15">
      <c r="B1197" s="528"/>
    </row>
    <row r="1198" spans="2:2" x14ac:dyDescent="0.15">
      <c r="B1198" s="528"/>
    </row>
    <row r="1199" spans="2:2" x14ac:dyDescent="0.15">
      <c r="B1199" s="528"/>
    </row>
    <row r="1200" spans="2:2" x14ac:dyDescent="0.15">
      <c r="B1200" s="528"/>
    </row>
    <row r="1201" spans="2:2" x14ac:dyDescent="0.15">
      <c r="B1201" s="528"/>
    </row>
    <row r="1202" spans="2:2" x14ac:dyDescent="0.15">
      <c r="B1202" s="528"/>
    </row>
    <row r="1203" spans="2:2" x14ac:dyDescent="0.15">
      <c r="B1203" s="528"/>
    </row>
    <row r="1204" spans="2:2" x14ac:dyDescent="0.15">
      <c r="B1204" s="528"/>
    </row>
    <row r="1205" spans="2:2" x14ac:dyDescent="0.15">
      <c r="B1205" s="528"/>
    </row>
    <row r="1206" spans="2:2" x14ac:dyDescent="0.15">
      <c r="B1206" s="528"/>
    </row>
    <row r="1207" spans="2:2" x14ac:dyDescent="0.15">
      <c r="B1207" s="528"/>
    </row>
    <row r="1208" spans="2:2" x14ac:dyDescent="0.15">
      <c r="B1208" s="528"/>
    </row>
    <row r="1209" spans="2:2" x14ac:dyDescent="0.15">
      <c r="B1209" s="528"/>
    </row>
    <row r="1210" spans="2:2" x14ac:dyDescent="0.15">
      <c r="B1210" s="528"/>
    </row>
    <row r="1211" spans="2:2" x14ac:dyDescent="0.15">
      <c r="B1211" s="528"/>
    </row>
    <row r="1212" spans="2:2" x14ac:dyDescent="0.15">
      <c r="B1212" s="528"/>
    </row>
    <row r="1213" spans="2:2" x14ac:dyDescent="0.15">
      <c r="B1213" s="528"/>
    </row>
    <row r="1214" spans="2:2" x14ac:dyDescent="0.15">
      <c r="B1214" s="528"/>
    </row>
    <row r="1215" spans="2:2" x14ac:dyDescent="0.15">
      <c r="B1215" s="528"/>
    </row>
    <row r="1216" spans="2:2" x14ac:dyDescent="0.15">
      <c r="B1216" s="528"/>
    </row>
    <row r="1217" spans="2:2" x14ac:dyDescent="0.15">
      <c r="B1217" s="528"/>
    </row>
    <row r="1218" spans="2:2" x14ac:dyDescent="0.15">
      <c r="B1218" s="528"/>
    </row>
    <row r="1219" spans="2:2" x14ac:dyDescent="0.15">
      <c r="B1219" s="528"/>
    </row>
    <row r="1220" spans="2:2" x14ac:dyDescent="0.15">
      <c r="B1220" s="528"/>
    </row>
    <row r="1221" spans="2:2" x14ac:dyDescent="0.15">
      <c r="B1221" s="528"/>
    </row>
    <row r="1222" spans="2:2" x14ac:dyDescent="0.15">
      <c r="B1222" s="528"/>
    </row>
    <row r="1223" spans="2:2" x14ac:dyDescent="0.15">
      <c r="B1223" s="528"/>
    </row>
    <row r="1224" spans="2:2" x14ac:dyDescent="0.15">
      <c r="B1224" s="528"/>
    </row>
    <row r="1225" spans="2:2" x14ac:dyDescent="0.15">
      <c r="B1225" s="528"/>
    </row>
    <row r="1226" spans="2:2" x14ac:dyDescent="0.15">
      <c r="B1226" s="528"/>
    </row>
    <row r="1227" spans="2:2" x14ac:dyDescent="0.15">
      <c r="B1227" s="528"/>
    </row>
    <row r="1228" spans="2:2" x14ac:dyDescent="0.15">
      <c r="B1228" s="528"/>
    </row>
    <row r="1229" spans="2:2" x14ac:dyDescent="0.15">
      <c r="B1229" s="528"/>
    </row>
    <row r="1230" spans="2:2" x14ac:dyDescent="0.15">
      <c r="B1230" s="528"/>
    </row>
    <row r="1231" spans="2:2" x14ac:dyDescent="0.15">
      <c r="B1231" s="528"/>
    </row>
    <row r="1232" spans="2:2" x14ac:dyDescent="0.15">
      <c r="B1232" s="528"/>
    </row>
    <row r="1233" spans="2:2" x14ac:dyDescent="0.15">
      <c r="B1233" s="528"/>
    </row>
    <row r="1234" spans="2:2" x14ac:dyDescent="0.15">
      <c r="B1234" s="528"/>
    </row>
    <row r="1235" spans="2:2" x14ac:dyDescent="0.15">
      <c r="B1235" s="528"/>
    </row>
    <row r="1236" spans="2:2" x14ac:dyDescent="0.15">
      <c r="B1236" s="528"/>
    </row>
    <row r="1237" spans="2:2" x14ac:dyDescent="0.15">
      <c r="B1237" s="528"/>
    </row>
    <row r="1238" spans="2:2" x14ac:dyDescent="0.15">
      <c r="B1238" s="528"/>
    </row>
    <row r="1239" spans="2:2" x14ac:dyDescent="0.15">
      <c r="B1239" s="528"/>
    </row>
    <row r="1240" spans="2:2" x14ac:dyDescent="0.15">
      <c r="B1240" s="528"/>
    </row>
    <row r="1241" spans="2:2" x14ac:dyDescent="0.15">
      <c r="B1241" s="528"/>
    </row>
    <row r="1242" spans="2:2" x14ac:dyDescent="0.15">
      <c r="B1242" s="528"/>
    </row>
    <row r="1243" spans="2:2" x14ac:dyDescent="0.15">
      <c r="B1243" s="528"/>
    </row>
    <row r="1244" spans="2:2" x14ac:dyDescent="0.15">
      <c r="B1244" s="528"/>
    </row>
    <row r="1245" spans="2:2" x14ac:dyDescent="0.15">
      <c r="B1245" s="528"/>
    </row>
    <row r="1246" spans="2:2" x14ac:dyDescent="0.15">
      <c r="B1246" s="528"/>
    </row>
    <row r="1247" spans="2:2" x14ac:dyDescent="0.15">
      <c r="B1247" s="528"/>
    </row>
    <row r="1248" spans="2:2" x14ac:dyDescent="0.15">
      <c r="B1248" s="528"/>
    </row>
    <row r="1249" spans="2:2" x14ac:dyDescent="0.15">
      <c r="B1249" s="528"/>
    </row>
    <row r="1250" spans="2:2" x14ac:dyDescent="0.15">
      <c r="B1250" s="528"/>
    </row>
    <row r="1251" spans="2:2" x14ac:dyDescent="0.15">
      <c r="B1251" s="528"/>
    </row>
    <row r="1252" spans="2:2" x14ac:dyDescent="0.15">
      <c r="B1252" s="528"/>
    </row>
    <row r="1253" spans="2:2" x14ac:dyDescent="0.15">
      <c r="B1253" s="528"/>
    </row>
    <row r="1254" spans="2:2" x14ac:dyDescent="0.15">
      <c r="B1254" s="528"/>
    </row>
    <row r="1255" spans="2:2" x14ac:dyDescent="0.15">
      <c r="B1255" s="528"/>
    </row>
    <row r="1256" spans="2:2" x14ac:dyDescent="0.15">
      <c r="B1256" s="528"/>
    </row>
    <row r="1257" spans="2:2" x14ac:dyDescent="0.15">
      <c r="B1257" s="528"/>
    </row>
    <row r="1258" spans="2:2" x14ac:dyDescent="0.15">
      <c r="B1258" s="528"/>
    </row>
    <row r="1259" spans="2:2" x14ac:dyDescent="0.15">
      <c r="B1259" s="528"/>
    </row>
    <row r="1260" spans="2:2" x14ac:dyDescent="0.15">
      <c r="B1260" s="528"/>
    </row>
    <row r="1261" spans="2:2" x14ac:dyDescent="0.15">
      <c r="B1261" s="528"/>
    </row>
    <row r="1262" spans="2:2" x14ac:dyDescent="0.15">
      <c r="B1262" s="528"/>
    </row>
    <row r="1263" spans="2:2" x14ac:dyDescent="0.15">
      <c r="B1263" s="528"/>
    </row>
    <row r="1264" spans="2:2" x14ac:dyDescent="0.15">
      <c r="B1264" s="528"/>
    </row>
    <row r="1265" spans="2:2" x14ac:dyDescent="0.15">
      <c r="B1265" s="528"/>
    </row>
    <row r="1266" spans="2:2" x14ac:dyDescent="0.15">
      <c r="B1266" s="528"/>
    </row>
    <row r="1267" spans="2:2" x14ac:dyDescent="0.15">
      <c r="B1267" s="528"/>
    </row>
    <row r="1268" spans="2:2" x14ac:dyDescent="0.15">
      <c r="B1268" s="528"/>
    </row>
    <row r="1269" spans="2:2" x14ac:dyDescent="0.15">
      <c r="B1269" s="528"/>
    </row>
    <row r="1270" spans="2:2" x14ac:dyDescent="0.15">
      <c r="B1270" s="528"/>
    </row>
    <row r="1271" spans="2:2" x14ac:dyDescent="0.15">
      <c r="B1271" s="528"/>
    </row>
    <row r="1272" spans="2:2" x14ac:dyDescent="0.15">
      <c r="B1272" s="528"/>
    </row>
    <row r="1273" spans="2:2" x14ac:dyDescent="0.15">
      <c r="B1273" s="528"/>
    </row>
    <row r="1274" spans="2:2" x14ac:dyDescent="0.15">
      <c r="B1274" s="528"/>
    </row>
    <row r="1275" spans="2:2" x14ac:dyDescent="0.15">
      <c r="B1275" s="528"/>
    </row>
    <row r="1276" spans="2:2" x14ac:dyDescent="0.15">
      <c r="B1276" s="528"/>
    </row>
    <row r="1277" spans="2:2" x14ac:dyDescent="0.15">
      <c r="B1277" s="528"/>
    </row>
    <row r="1278" spans="2:2" x14ac:dyDescent="0.15">
      <c r="B1278" s="528"/>
    </row>
    <row r="1279" spans="2:2" x14ac:dyDescent="0.15">
      <c r="B1279" s="528"/>
    </row>
    <row r="1280" spans="2:2" x14ac:dyDescent="0.15">
      <c r="B1280" s="528"/>
    </row>
    <row r="1281" spans="2:2" x14ac:dyDescent="0.15">
      <c r="B1281" s="528"/>
    </row>
    <row r="1282" spans="2:2" x14ac:dyDescent="0.15">
      <c r="B1282" s="528"/>
    </row>
    <row r="1283" spans="2:2" x14ac:dyDescent="0.15">
      <c r="B1283" s="528"/>
    </row>
    <row r="1284" spans="2:2" x14ac:dyDescent="0.15">
      <c r="B1284" s="528"/>
    </row>
    <row r="1285" spans="2:2" x14ac:dyDescent="0.15">
      <c r="B1285" s="528"/>
    </row>
    <row r="1286" spans="2:2" x14ac:dyDescent="0.15">
      <c r="B1286" s="528"/>
    </row>
    <row r="1287" spans="2:2" x14ac:dyDescent="0.15">
      <c r="B1287" s="528"/>
    </row>
    <row r="1288" spans="2:2" x14ac:dyDescent="0.15">
      <c r="B1288" s="528"/>
    </row>
    <row r="1289" spans="2:2" x14ac:dyDescent="0.15">
      <c r="B1289" s="528"/>
    </row>
    <row r="1290" spans="2:2" x14ac:dyDescent="0.15">
      <c r="B1290" s="528"/>
    </row>
    <row r="1291" spans="2:2" x14ac:dyDescent="0.15">
      <c r="B1291" s="528"/>
    </row>
    <row r="1292" spans="2:2" x14ac:dyDescent="0.15">
      <c r="B1292" s="528"/>
    </row>
    <row r="1293" spans="2:2" x14ac:dyDescent="0.15">
      <c r="B1293" s="528"/>
    </row>
    <row r="1294" spans="2:2" x14ac:dyDescent="0.15">
      <c r="B1294" s="528"/>
    </row>
    <row r="1295" spans="2:2" x14ac:dyDescent="0.15">
      <c r="B1295" s="528"/>
    </row>
    <row r="1296" spans="2:2" x14ac:dyDescent="0.15">
      <c r="B1296" s="528"/>
    </row>
    <row r="1297" spans="2:2" x14ac:dyDescent="0.15">
      <c r="B1297" s="528"/>
    </row>
    <row r="1298" spans="2:2" x14ac:dyDescent="0.15">
      <c r="B1298" s="528"/>
    </row>
    <row r="1299" spans="2:2" x14ac:dyDescent="0.15">
      <c r="B1299" s="528"/>
    </row>
    <row r="1300" spans="2:2" x14ac:dyDescent="0.15">
      <c r="B1300" s="528"/>
    </row>
    <row r="1301" spans="2:2" x14ac:dyDescent="0.15">
      <c r="B1301" s="528"/>
    </row>
    <row r="1302" spans="2:2" x14ac:dyDescent="0.15">
      <c r="B1302" s="528"/>
    </row>
    <row r="1303" spans="2:2" x14ac:dyDescent="0.15">
      <c r="B1303" s="528"/>
    </row>
    <row r="1304" spans="2:2" x14ac:dyDescent="0.15">
      <c r="B1304" s="528"/>
    </row>
    <row r="1305" spans="2:2" x14ac:dyDescent="0.15">
      <c r="B1305" s="528"/>
    </row>
    <row r="1306" spans="2:2" x14ac:dyDescent="0.15">
      <c r="B1306" s="528"/>
    </row>
    <row r="1307" spans="2:2" x14ac:dyDescent="0.15">
      <c r="B1307" s="528"/>
    </row>
    <row r="1308" spans="2:2" x14ac:dyDescent="0.15">
      <c r="B1308" s="528"/>
    </row>
    <row r="1309" spans="2:2" x14ac:dyDescent="0.15">
      <c r="B1309" s="528"/>
    </row>
    <row r="1310" spans="2:2" x14ac:dyDescent="0.15">
      <c r="B1310" s="528"/>
    </row>
    <row r="1311" spans="2:2" x14ac:dyDescent="0.15">
      <c r="B1311" s="528"/>
    </row>
    <row r="1312" spans="2:2" x14ac:dyDescent="0.15">
      <c r="B1312" s="528"/>
    </row>
    <row r="1313" spans="2:2" x14ac:dyDescent="0.15">
      <c r="B1313" s="528"/>
    </row>
    <row r="1314" spans="2:2" x14ac:dyDescent="0.15">
      <c r="B1314" s="528"/>
    </row>
    <row r="1315" spans="2:2" x14ac:dyDescent="0.15">
      <c r="B1315" s="528"/>
    </row>
    <row r="1316" spans="2:2" x14ac:dyDescent="0.15">
      <c r="B1316" s="528"/>
    </row>
    <row r="1317" spans="2:2" x14ac:dyDescent="0.15">
      <c r="B1317" s="528"/>
    </row>
    <row r="1318" spans="2:2" x14ac:dyDescent="0.15">
      <c r="B1318" s="528"/>
    </row>
    <row r="1319" spans="2:2" x14ac:dyDescent="0.15">
      <c r="B1319" s="528"/>
    </row>
    <row r="1320" spans="2:2" x14ac:dyDescent="0.15">
      <c r="B1320" s="528"/>
    </row>
    <row r="1321" spans="2:2" x14ac:dyDescent="0.15">
      <c r="B1321" s="528"/>
    </row>
    <row r="1322" spans="2:2" x14ac:dyDescent="0.15">
      <c r="B1322" s="528"/>
    </row>
    <row r="1323" spans="2:2" x14ac:dyDescent="0.15">
      <c r="B1323" s="528"/>
    </row>
    <row r="1324" spans="2:2" x14ac:dyDescent="0.15">
      <c r="B1324" s="528"/>
    </row>
    <row r="1325" spans="2:2" x14ac:dyDescent="0.15">
      <c r="B1325" s="528"/>
    </row>
    <row r="1326" spans="2:2" x14ac:dyDescent="0.15">
      <c r="B1326" s="528"/>
    </row>
    <row r="1327" spans="2:2" x14ac:dyDescent="0.15">
      <c r="B1327" s="528"/>
    </row>
    <row r="1328" spans="2:2" x14ac:dyDescent="0.15">
      <c r="B1328" s="528"/>
    </row>
    <row r="1329" spans="2:2" x14ac:dyDescent="0.15">
      <c r="B1329" s="528"/>
    </row>
    <row r="1330" spans="2:2" x14ac:dyDescent="0.15">
      <c r="B1330" s="528"/>
    </row>
    <row r="1331" spans="2:2" x14ac:dyDescent="0.15">
      <c r="B1331" s="528"/>
    </row>
    <row r="1332" spans="2:2" x14ac:dyDescent="0.15">
      <c r="B1332" s="528"/>
    </row>
    <row r="1333" spans="2:2" x14ac:dyDescent="0.15">
      <c r="B1333" s="528"/>
    </row>
    <row r="1334" spans="2:2" x14ac:dyDescent="0.15">
      <c r="B1334" s="528"/>
    </row>
    <row r="1335" spans="2:2" x14ac:dyDescent="0.15">
      <c r="B1335" s="528"/>
    </row>
    <row r="1336" spans="2:2" x14ac:dyDescent="0.15">
      <c r="B1336" s="528"/>
    </row>
    <row r="1337" spans="2:2" x14ac:dyDescent="0.15">
      <c r="B1337" s="528"/>
    </row>
    <row r="1338" spans="2:2" x14ac:dyDescent="0.15">
      <c r="B1338" s="528"/>
    </row>
    <row r="1339" spans="2:2" x14ac:dyDescent="0.15">
      <c r="B1339" s="528"/>
    </row>
    <row r="1340" spans="2:2" x14ac:dyDescent="0.15">
      <c r="B1340" s="528"/>
    </row>
    <row r="1341" spans="2:2" x14ac:dyDescent="0.15">
      <c r="B1341" s="528"/>
    </row>
    <row r="1342" spans="2:2" x14ac:dyDescent="0.15">
      <c r="B1342" s="528"/>
    </row>
    <row r="1343" spans="2:2" x14ac:dyDescent="0.15">
      <c r="B1343" s="528"/>
    </row>
    <row r="1344" spans="2:2" x14ac:dyDescent="0.15">
      <c r="B1344" s="528"/>
    </row>
    <row r="1345" spans="2:2" x14ac:dyDescent="0.15">
      <c r="B1345" s="528"/>
    </row>
    <row r="1346" spans="2:2" x14ac:dyDescent="0.15">
      <c r="B1346" s="528"/>
    </row>
    <row r="1347" spans="2:2" x14ac:dyDescent="0.15">
      <c r="B1347" s="528"/>
    </row>
    <row r="1348" spans="2:2" x14ac:dyDescent="0.15">
      <c r="B1348" s="528"/>
    </row>
    <row r="1349" spans="2:2" x14ac:dyDescent="0.15">
      <c r="B1349" s="528"/>
    </row>
    <row r="1350" spans="2:2" x14ac:dyDescent="0.15">
      <c r="B1350" s="528"/>
    </row>
    <row r="1351" spans="2:2" x14ac:dyDescent="0.15">
      <c r="B1351" s="528"/>
    </row>
    <row r="1352" spans="2:2" x14ac:dyDescent="0.15">
      <c r="B1352" s="528"/>
    </row>
    <row r="1353" spans="2:2" x14ac:dyDescent="0.15">
      <c r="B1353" s="528"/>
    </row>
    <row r="1354" spans="2:2" x14ac:dyDescent="0.15">
      <c r="B1354" s="528"/>
    </row>
    <row r="1355" spans="2:2" x14ac:dyDescent="0.15">
      <c r="B1355" s="528"/>
    </row>
    <row r="1356" spans="2:2" x14ac:dyDescent="0.15">
      <c r="B1356" s="528"/>
    </row>
    <row r="1357" spans="2:2" x14ac:dyDescent="0.15">
      <c r="B1357" s="528"/>
    </row>
    <row r="1358" spans="2:2" x14ac:dyDescent="0.15">
      <c r="B1358" s="528"/>
    </row>
    <row r="1359" spans="2:2" x14ac:dyDescent="0.15">
      <c r="B1359" s="528"/>
    </row>
    <row r="1360" spans="2:2" x14ac:dyDescent="0.15">
      <c r="B1360" s="528"/>
    </row>
    <row r="1361" spans="2:2" x14ac:dyDescent="0.15">
      <c r="B1361" s="528"/>
    </row>
    <row r="1362" spans="2:2" x14ac:dyDescent="0.15">
      <c r="B1362" s="528"/>
    </row>
    <row r="1363" spans="2:2" x14ac:dyDescent="0.15">
      <c r="B1363" s="528"/>
    </row>
    <row r="1364" spans="2:2" x14ac:dyDescent="0.15">
      <c r="B1364" s="528"/>
    </row>
    <row r="1365" spans="2:2" x14ac:dyDescent="0.15">
      <c r="B1365" s="528"/>
    </row>
    <row r="1366" spans="2:2" x14ac:dyDescent="0.15">
      <c r="B1366" s="528"/>
    </row>
    <row r="1367" spans="2:2" x14ac:dyDescent="0.15">
      <c r="B1367" s="528"/>
    </row>
    <row r="1368" spans="2:2" x14ac:dyDescent="0.15">
      <c r="B1368" s="528"/>
    </row>
    <row r="1369" spans="2:2" x14ac:dyDescent="0.15">
      <c r="B1369" s="528"/>
    </row>
    <row r="1370" spans="2:2" x14ac:dyDescent="0.15">
      <c r="B1370" s="528"/>
    </row>
    <row r="1371" spans="2:2" x14ac:dyDescent="0.15">
      <c r="B1371" s="528"/>
    </row>
    <row r="1372" spans="2:2" x14ac:dyDescent="0.15">
      <c r="B1372" s="528"/>
    </row>
    <row r="1373" spans="2:2" x14ac:dyDescent="0.15">
      <c r="B1373" s="528"/>
    </row>
    <row r="1374" spans="2:2" x14ac:dyDescent="0.15">
      <c r="B1374" s="528"/>
    </row>
    <row r="1375" spans="2:2" x14ac:dyDescent="0.15">
      <c r="B1375" s="528"/>
    </row>
    <row r="1376" spans="2:2" x14ac:dyDescent="0.15">
      <c r="B1376" s="528"/>
    </row>
    <row r="1377" spans="2:2" x14ac:dyDescent="0.15">
      <c r="B1377" s="528"/>
    </row>
    <row r="1378" spans="2:2" x14ac:dyDescent="0.15">
      <c r="B1378" s="528"/>
    </row>
    <row r="1379" spans="2:2" x14ac:dyDescent="0.15">
      <c r="B1379" s="528"/>
    </row>
    <row r="1380" spans="2:2" x14ac:dyDescent="0.15">
      <c r="B1380" s="528"/>
    </row>
    <row r="1381" spans="2:2" x14ac:dyDescent="0.15">
      <c r="B1381" s="528"/>
    </row>
    <row r="1382" spans="2:2" x14ac:dyDescent="0.15">
      <c r="B1382" s="528"/>
    </row>
    <row r="1383" spans="2:2" x14ac:dyDescent="0.15">
      <c r="B1383" s="528"/>
    </row>
    <row r="1384" spans="2:2" x14ac:dyDescent="0.15">
      <c r="B1384" s="528"/>
    </row>
    <row r="1385" spans="2:2" x14ac:dyDescent="0.15">
      <c r="B1385" s="528"/>
    </row>
    <row r="1386" spans="2:2" x14ac:dyDescent="0.15">
      <c r="B1386" s="528"/>
    </row>
    <row r="1387" spans="2:2" x14ac:dyDescent="0.15">
      <c r="B1387" s="528"/>
    </row>
    <row r="1388" spans="2:2" x14ac:dyDescent="0.15">
      <c r="B1388" s="528"/>
    </row>
    <row r="1389" spans="2:2" x14ac:dyDescent="0.15">
      <c r="B1389" s="528"/>
    </row>
    <row r="1390" spans="2:2" x14ac:dyDescent="0.15">
      <c r="B1390" s="528"/>
    </row>
    <row r="1391" spans="2:2" x14ac:dyDescent="0.15">
      <c r="B1391" s="528"/>
    </row>
    <row r="1392" spans="2:2" x14ac:dyDescent="0.15">
      <c r="B1392" s="528"/>
    </row>
    <row r="1393" spans="2:2" x14ac:dyDescent="0.15">
      <c r="B1393" s="528"/>
    </row>
    <row r="1394" spans="2:2" x14ac:dyDescent="0.15">
      <c r="B1394" s="528"/>
    </row>
    <row r="1395" spans="2:2" x14ac:dyDescent="0.15">
      <c r="B1395" s="528"/>
    </row>
    <row r="1396" spans="2:2" x14ac:dyDescent="0.15">
      <c r="B1396" s="528"/>
    </row>
    <row r="1397" spans="2:2" x14ac:dyDescent="0.15">
      <c r="B1397" s="528"/>
    </row>
    <row r="1398" spans="2:2" x14ac:dyDescent="0.15">
      <c r="B1398" s="528"/>
    </row>
    <row r="1399" spans="2:2" x14ac:dyDescent="0.15">
      <c r="B1399" s="528"/>
    </row>
    <row r="1400" spans="2:2" x14ac:dyDescent="0.15">
      <c r="B1400" s="528"/>
    </row>
    <row r="1401" spans="2:2" x14ac:dyDescent="0.15">
      <c r="B1401" s="528"/>
    </row>
    <row r="1402" spans="2:2" x14ac:dyDescent="0.15">
      <c r="B1402" s="528"/>
    </row>
    <row r="1403" spans="2:2" x14ac:dyDescent="0.15">
      <c r="B1403" s="528"/>
    </row>
    <row r="1404" spans="2:2" x14ac:dyDescent="0.15">
      <c r="B1404" s="528"/>
    </row>
    <row r="1405" spans="2:2" x14ac:dyDescent="0.15">
      <c r="B1405" s="528"/>
    </row>
    <row r="1406" spans="2:2" x14ac:dyDescent="0.15">
      <c r="B1406" s="528"/>
    </row>
    <row r="1407" spans="2:2" x14ac:dyDescent="0.15">
      <c r="B1407" s="528"/>
    </row>
    <row r="1408" spans="2:2" x14ac:dyDescent="0.15">
      <c r="B1408" s="528"/>
    </row>
    <row r="1409" spans="2:2" x14ac:dyDescent="0.15">
      <c r="B1409" s="528"/>
    </row>
    <row r="1410" spans="2:2" x14ac:dyDescent="0.15">
      <c r="B1410" s="528"/>
    </row>
    <row r="1411" spans="2:2" x14ac:dyDescent="0.15">
      <c r="B1411" s="528"/>
    </row>
    <row r="1412" spans="2:2" x14ac:dyDescent="0.15">
      <c r="B1412" s="528"/>
    </row>
    <row r="1413" spans="2:2" x14ac:dyDescent="0.15">
      <c r="B1413" s="528"/>
    </row>
    <row r="1414" spans="2:2" x14ac:dyDescent="0.15">
      <c r="B1414" s="528"/>
    </row>
    <row r="1415" spans="2:2" x14ac:dyDescent="0.15">
      <c r="B1415" s="528"/>
    </row>
    <row r="1416" spans="2:2" x14ac:dyDescent="0.15">
      <c r="B1416" s="528"/>
    </row>
    <row r="1417" spans="2:2" x14ac:dyDescent="0.15">
      <c r="B1417" s="528"/>
    </row>
    <row r="1418" spans="2:2" x14ac:dyDescent="0.15">
      <c r="B1418" s="528"/>
    </row>
    <row r="1419" spans="2:2" x14ac:dyDescent="0.15">
      <c r="B1419" s="528"/>
    </row>
    <row r="1420" spans="2:2" x14ac:dyDescent="0.15">
      <c r="B1420" s="528"/>
    </row>
    <row r="1421" spans="2:2" x14ac:dyDescent="0.15">
      <c r="B1421" s="528"/>
    </row>
    <row r="1422" spans="2:2" x14ac:dyDescent="0.15">
      <c r="B1422" s="528"/>
    </row>
    <row r="1423" spans="2:2" x14ac:dyDescent="0.15">
      <c r="B1423" s="528"/>
    </row>
    <row r="1424" spans="2:2" x14ac:dyDescent="0.15">
      <c r="B1424" s="528"/>
    </row>
    <row r="1425" spans="2:2" x14ac:dyDescent="0.15">
      <c r="B1425" s="528"/>
    </row>
    <row r="1426" spans="2:2" x14ac:dyDescent="0.15">
      <c r="B1426" s="528"/>
    </row>
    <row r="1427" spans="2:2" x14ac:dyDescent="0.15">
      <c r="B1427" s="528"/>
    </row>
    <row r="1428" spans="2:2" x14ac:dyDescent="0.15">
      <c r="B1428" s="528"/>
    </row>
    <row r="1429" spans="2:2" x14ac:dyDescent="0.15">
      <c r="B1429" s="528"/>
    </row>
    <row r="1430" spans="2:2" x14ac:dyDescent="0.15">
      <c r="B1430" s="528"/>
    </row>
    <row r="1431" spans="2:2" x14ac:dyDescent="0.15">
      <c r="B1431" s="528"/>
    </row>
    <row r="1432" spans="2:2" x14ac:dyDescent="0.15">
      <c r="B1432" s="528"/>
    </row>
    <row r="1433" spans="2:2" x14ac:dyDescent="0.15">
      <c r="B1433" s="528"/>
    </row>
    <row r="1434" spans="2:2" x14ac:dyDescent="0.15">
      <c r="B1434" s="528"/>
    </row>
    <row r="1435" spans="2:2" x14ac:dyDescent="0.15">
      <c r="B1435" s="528"/>
    </row>
    <row r="1436" spans="2:2" x14ac:dyDescent="0.15">
      <c r="B1436" s="528"/>
    </row>
    <row r="1437" spans="2:2" x14ac:dyDescent="0.15">
      <c r="B1437" s="528"/>
    </row>
    <row r="1438" spans="2:2" x14ac:dyDescent="0.15">
      <c r="B1438" s="528"/>
    </row>
    <row r="1439" spans="2:2" x14ac:dyDescent="0.15">
      <c r="B1439" s="528"/>
    </row>
    <row r="1440" spans="2:2" x14ac:dyDescent="0.15">
      <c r="B1440" s="528"/>
    </row>
    <row r="1441" spans="2:2" x14ac:dyDescent="0.15">
      <c r="B1441" s="528"/>
    </row>
    <row r="1442" spans="2:2" x14ac:dyDescent="0.15">
      <c r="B1442" s="528"/>
    </row>
    <row r="1443" spans="2:2" x14ac:dyDescent="0.15">
      <c r="B1443" s="528"/>
    </row>
    <row r="1444" spans="2:2" x14ac:dyDescent="0.15">
      <c r="B1444" s="528"/>
    </row>
    <row r="1445" spans="2:2" x14ac:dyDescent="0.15">
      <c r="B1445" s="528"/>
    </row>
    <row r="1446" spans="2:2" x14ac:dyDescent="0.15">
      <c r="B1446" s="528"/>
    </row>
    <row r="1447" spans="2:2" x14ac:dyDescent="0.15">
      <c r="B1447" s="528"/>
    </row>
    <row r="1448" spans="2:2" x14ac:dyDescent="0.15">
      <c r="B1448" s="528"/>
    </row>
    <row r="1449" spans="2:2" x14ac:dyDescent="0.15">
      <c r="B1449" s="528"/>
    </row>
    <row r="1450" spans="2:2" x14ac:dyDescent="0.15">
      <c r="B1450" s="528"/>
    </row>
    <row r="1451" spans="2:2" x14ac:dyDescent="0.15">
      <c r="B1451" s="528"/>
    </row>
    <row r="1452" spans="2:2" x14ac:dyDescent="0.15">
      <c r="B1452" s="528"/>
    </row>
    <row r="1453" spans="2:2" x14ac:dyDescent="0.15">
      <c r="B1453" s="528"/>
    </row>
    <row r="1454" spans="2:2" x14ac:dyDescent="0.15">
      <c r="B1454" s="528"/>
    </row>
    <row r="1455" spans="2:2" x14ac:dyDescent="0.15">
      <c r="B1455" s="528"/>
    </row>
    <row r="1456" spans="2:2" x14ac:dyDescent="0.15">
      <c r="B1456" s="528"/>
    </row>
    <row r="1457" spans="2:2" x14ac:dyDescent="0.15">
      <c r="B1457" s="528"/>
    </row>
    <row r="1458" spans="2:2" x14ac:dyDescent="0.15">
      <c r="B1458" s="528"/>
    </row>
    <row r="1459" spans="2:2" x14ac:dyDescent="0.15">
      <c r="B1459" s="528"/>
    </row>
    <row r="1460" spans="2:2" x14ac:dyDescent="0.15">
      <c r="B1460" s="528"/>
    </row>
    <row r="1461" spans="2:2" x14ac:dyDescent="0.15">
      <c r="B1461" s="528"/>
    </row>
    <row r="1462" spans="2:2" x14ac:dyDescent="0.15">
      <c r="B1462" s="528"/>
    </row>
    <row r="1463" spans="2:2" x14ac:dyDescent="0.15">
      <c r="B1463" s="528"/>
    </row>
    <row r="1464" spans="2:2" x14ac:dyDescent="0.15">
      <c r="B1464" s="528"/>
    </row>
    <row r="1465" spans="2:2" x14ac:dyDescent="0.15">
      <c r="B1465" s="528"/>
    </row>
    <row r="1466" spans="2:2" x14ac:dyDescent="0.15">
      <c r="B1466" s="528"/>
    </row>
    <row r="1467" spans="2:2" x14ac:dyDescent="0.15">
      <c r="B1467" s="528"/>
    </row>
    <row r="1468" spans="2:2" x14ac:dyDescent="0.15">
      <c r="B1468" s="528"/>
    </row>
    <row r="1469" spans="2:2" x14ac:dyDescent="0.15">
      <c r="B1469" s="528"/>
    </row>
    <row r="1470" spans="2:2" x14ac:dyDescent="0.15">
      <c r="B1470" s="528"/>
    </row>
    <row r="1471" spans="2:2" x14ac:dyDescent="0.15">
      <c r="B1471" s="528"/>
    </row>
    <row r="1472" spans="2:2" x14ac:dyDescent="0.15">
      <c r="B1472" s="528"/>
    </row>
    <row r="1473" spans="2:2" x14ac:dyDescent="0.15">
      <c r="B1473" s="528"/>
    </row>
    <row r="1474" spans="2:2" x14ac:dyDescent="0.15">
      <c r="B1474" s="528"/>
    </row>
    <row r="1475" spans="2:2" x14ac:dyDescent="0.15">
      <c r="B1475" s="528"/>
    </row>
    <row r="1476" spans="2:2" x14ac:dyDescent="0.15">
      <c r="B1476" s="528"/>
    </row>
    <row r="1477" spans="2:2" x14ac:dyDescent="0.15">
      <c r="B1477" s="528"/>
    </row>
    <row r="1478" spans="2:2" x14ac:dyDescent="0.15">
      <c r="B1478" s="528"/>
    </row>
    <row r="1479" spans="2:2" x14ac:dyDescent="0.15">
      <c r="B1479" s="528"/>
    </row>
    <row r="1480" spans="2:2" x14ac:dyDescent="0.15">
      <c r="B1480" s="528"/>
    </row>
    <row r="1481" spans="2:2" x14ac:dyDescent="0.15">
      <c r="B1481" s="528"/>
    </row>
    <row r="1482" spans="2:2" x14ac:dyDescent="0.15">
      <c r="B1482" s="528"/>
    </row>
    <row r="1483" spans="2:2" x14ac:dyDescent="0.15">
      <c r="B1483" s="528"/>
    </row>
    <row r="1484" spans="2:2" x14ac:dyDescent="0.15">
      <c r="B1484" s="528"/>
    </row>
    <row r="1485" spans="2:2" x14ac:dyDescent="0.15">
      <c r="B1485" s="528"/>
    </row>
    <row r="1486" spans="2:2" x14ac:dyDescent="0.15">
      <c r="B1486" s="528"/>
    </row>
    <row r="1487" spans="2:2" x14ac:dyDescent="0.15">
      <c r="B1487" s="528"/>
    </row>
    <row r="1488" spans="2:2" x14ac:dyDescent="0.15">
      <c r="B1488" s="528"/>
    </row>
    <row r="1489" spans="2:2" x14ac:dyDescent="0.15">
      <c r="B1489" s="528"/>
    </row>
    <row r="1490" spans="2:2" x14ac:dyDescent="0.15">
      <c r="B1490" s="528"/>
    </row>
    <row r="1491" spans="2:2" x14ac:dyDescent="0.15">
      <c r="B1491" s="528"/>
    </row>
    <row r="1492" spans="2:2" x14ac:dyDescent="0.15">
      <c r="B1492" s="528"/>
    </row>
    <row r="1493" spans="2:2" x14ac:dyDescent="0.15">
      <c r="B1493" s="528"/>
    </row>
    <row r="1494" spans="2:2" x14ac:dyDescent="0.15">
      <c r="B1494" s="528"/>
    </row>
    <row r="1495" spans="2:2" x14ac:dyDescent="0.15">
      <c r="B1495" s="528"/>
    </row>
    <row r="1496" spans="2:2" x14ac:dyDescent="0.15">
      <c r="B1496" s="528"/>
    </row>
    <row r="1497" spans="2:2" x14ac:dyDescent="0.15">
      <c r="B1497" s="528"/>
    </row>
    <row r="1498" spans="2:2" x14ac:dyDescent="0.15">
      <c r="B1498" s="528"/>
    </row>
    <row r="1499" spans="2:2" x14ac:dyDescent="0.15">
      <c r="B1499" s="528"/>
    </row>
    <row r="1500" spans="2:2" x14ac:dyDescent="0.15">
      <c r="B1500" s="528"/>
    </row>
    <row r="1501" spans="2:2" x14ac:dyDescent="0.15">
      <c r="B1501" s="528"/>
    </row>
    <row r="1502" spans="2:2" x14ac:dyDescent="0.15">
      <c r="B1502" s="528"/>
    </row>
    <row r="1503" spans="2:2" x14ac:dyDescent="0.15">
      <c r="B1503" s="528"/>
    </row>
    <row r="1504" spans="2:2" x14ac:dyDescent="0.15">
      <c r="B1504" s="528"/>
    </row>
    <row r="1505" spans="2:2" x14ac:dyDescent="0.15">
      <c r="B1505" s="528"/>
    </row>
    <row r="1506" spans="2:2" x14ac:dyDescent="0.15">
      <c r="B1506" s="528"/>
    </row>
    <row r="1507" spans="2:2" x14ac:dyDescent="0.15">
      <c r="B1507" s="528"/>
    </row>
    <row r="1508" spans="2:2" x14ac:dyDescent="0.15">
      <c r="B1508" s="528"/>
    </row>
    <row r="1509" spans="2:2" x14ac:dyDescent="0.15">
      <c r="B1509" s="528"/>
    </row>
    <row r="1510" spans="2:2" x14ac:dyDescent="0.15">
      <c r="B1510" s="528"/>
    </row>
    <row r="1511" spans="2:2" x14ac:dyDescent="0.15">
      <c r="B1511" s="528"/>
    </row>
    <row r="1512" spans="2:2" x14ac:dyDescent="0.15">
      <c r="B1512" s="528"/>
    </row>
    <row r="1513" spans="2:2" x14ac:dyDescent="0.15">
      <c r="B1513" s="528"/>
    </row>
    <row r="1514" spans="2:2" x14ac:dyDescent="0.15">
      <c r="B1514" s="528"/>
    </row>
    <row r="1515" spans="2:2" x14ac:dyDescent="0.15">
      <c r="B1515" s="528"/>
    </row>
    <row r="1516" spans="2:2" x14ac:dyDescent="0.15">
      <c r="B1516" s="528"/>
    </row>
    <row r="1517" spans="2:2" x14ac:dyDescent="0.15">
      <c r="B1517" s="528"/>
    </row>
    <row r="1518" spans="2:2" x14ac:dyDescent="0.15">
      <c r="B1518" s="528"/>
    </row>
    <row r="1519" spans="2:2" x14ac:dyDescent="0.15">
      <c r="B1519" s="528"/>
    </row>
    <row r="1520" spans="2:2" x14ac:dyDescent="0.15">
      <c r="B1520" s="528"/>
    </row>
    <row r="1521" spans="2:2" x14ac:dyDescent="0.15">
      <c r="B1521" s="528"/>
    </row>
    <row r="1522" spans="2:2" x14ac:dyDescent="0.15">
      <c r="B1522" s="528"/>
    </row>
    <row r="1523" spans="2:2" x14ac:dyDescent="0.15">
      <c r="B1523" s="528"/>
    </row>
    <row r="1524" spans="2:2" x14ac:dyDescent="0.15">
      <c r="B1524" s="528"/>
    </row>
    <row r="1525" spans="2:2" x14ac:dyDescent="0.15">
      <c r="B1525" s="528"/>
    </row>
    <row r="1526" spans="2:2" x14ac:dyDescent="0.15">
      <c r="B1526" s="528"/>
    </row>
    <row r="1527" spans="2:2" x14ac:dyDescent="0.15">
      <c r="B1527" s="528"/>
    </row>
    <row r="1528" spans="2:2" x14ac:dyDescent="0.15">
      <c r="B1528" s="528"/>
    </row>
    <row r="1529" spans="2:2" x14ac:dyDescent="0.15">
      <c r="B1529" s="528"/>
    </row>
    <row r="1530" spans="2:2" x14ac:dyDescent="0.15">
      <c r="B1530" s="528"/>
    </row>
    <row r="1531" spans="2:2" x14ac:dyDescent="0.15">
      <c r="B1531" s="528"/>
    </row>
    <row r="1532" spans="2:2" x14ac:dyDescent="0.15">
      <c r="B1532" s="528"/>
    </row>
    <row r="1533" spans="2:2" x14ac:dyDescent="0.15">
      <c r="B1533" s="528"/>
    </row>
    <row r="1534" spans="2:2" x14ac:dyDescent="0.15">
      <c r="B1534" s="528"/>
    </row>
    <row r="1535" spans="2:2" x14ac:dyDescent="0.15">
      <c r="B1535" s="528"/>
    </row>
    <row r="1536" spans="2:2" x14ac:dyDescent="0.15">
      <c r="B1536" s="528"/>
    </row>
    <row r="1537" spans="2:2" x14ac:dyDescent="0.15">
      <c r="B1537" s="528"/>
    </row>
    <row r="1538" spans="2:2" x14ac:dyDescent="0.15">
      <c r="B1538" s="528"/>
    </row>
    <row r="1539" spans="2:2" x14ac:dyDescent="0.15">
      <c r="B1539" s="528"/>
    </row>
    <row r="1540" spans="2:2" x14ac:dyDescent="0.15">
      <c r="B1540" s="528"/>
    </row>
    <row r="1541" spans="2:2" x14ac:dyDescent="0.15">
      <c r="B1541" s="528"/>
    </row>
    <row r="1542" spans="2:2" x14ac:dyDescent="0.15">
      <c r="B1542" s="528"/>
    </row>
    <row r="1543" spans="2:2" x14ac:dyDescent="0.15">
      <c r="B1543" s="528"/>
    </row>
    <row r="1544" spans="2:2" x14ac:dyDescent="0.15">
      <c r="B1544" s="528"/>
    </row>
    <row r="1545" spans="2:2" x14ac:dyDescent="0.15">
      <c r="B1545" s="528"/>
    </row>
    <row r="1546" spans="2:2" x14ac:dyDescent="0.15">
      <c r="B1546" s="528"/>
    </row>
    <row r="1547" spans="2:2" x14ac:dyDescent="0.15">
      <c r="B1547" s="528"/>
    </row>
    <row r="1548" spans="2:2" x14ac:dyDescent="0.15">
      <c r="B1548" s="528"/>
    </row>
    <row r="1549" spans="2:2" x14ac:dyDescent="0.15">
      <c r="B1549" s="528"/>
    </row>
    <row r="1550" spans="2:2" x14ac:dyDescent="0.15">
      <c r="B1550" s="528"/>
    </row>
    <row r="1551" spans="2:2" x14ac:dyDescent="0.15">
      <c r="B1551" s="528"/>
    </row>
    <row r="1552" spans="2:2" x14ac:dyDescent="0.15">
      <c r="B1552" s="528"/>
    </row>
    <row r="1553" spans="2:2" x14ac:dyDescent="0.15">
      <c r="B1553" s="528"/>
    </row>
    <row r="1554" spans="2:2" x14ac:dyDescent="0.15">
      <c r="B1554" s="528"/>
    </row>
    <row r="1555" spans="2:2" x14ac:dyDescent="0.15">
      <c r="B1555" s="528"/>
    </row>
    <row r="1556" spans="2:2" x14ac:dyDescent="0.15">
      <c r="B1556" s="528"/>
    </row>
    <row r="1557" spans="2:2" x14ac:dyDescent="0.15">
      <c r="B1557" s="528"/>
    </row>
    <row r="1558" spans="2:2" x14ac:dyDescent="0.15">
      <c r="B1558" s="528"/>
    </row>
    <row r="1559" spans="2:2" x14ac:dyDescent="0.15">
      <c r="B1559" s="528"/>
    </row>
    <row r="1560" spans="2:2" x14ac:dyDescent="0.15">
      <c r="B1560" s="528"/>
    </row>
    <row r="1561" spans="2:2" x14ac:dyDescent="0.15">
      <c r="B1561" s="528"/>
    </row>
    <row r="1562" spans="2:2" x14ac:dyDescent="0.15">
      <c r="B1562" s="528"/>
    </row>
    <row r="1563" spans="2:2" x14ac:dyDescent="0.15">
      <c r="B1563" s="528"/>
    </row>
    <row r="1564" spans="2:2" x14ac:dyDescent="0.15">
      <c r="B1564" s="528"/>
    </row>
    <row r="1565" spans="2:2" x14ac:dyDescent="0.15">
      <c r="B1565" s="528"/>
    </row>
    <row r="1566" spans="2:2" x14ac:dyDescent="0.15">
      <c r="B1566" s="528"/>
    </row>
    <row r="1567" spans="2:2" x14ac:dyDescent="0.15">
      <c r="B1567" s="528"/>
    </row>
    <row r="1568" spans="2:2" x14ac:dyDescent="0.15">
      <c r="B1568" s="528"/>
    </row>
    <row r="1569" spans="2:2" x14ac:dyDescent="0.15">
      <c r="B1569" s="528"/>
    </row>
    <row r="1570" spans="2:2" x14ac:dyDescent="0.15">
      <c r="B1570" s="528"/>
    </row>
    <row r="1571" spans="2:2" x14ac:dyDescent="0.15">
      <c r="B1571" s="528"/>
    </row>
    <row r="1572" spans="2:2" x14ac:dyDescent="0.15">
      <c r="B1572" s="528"/>
    </row>
    <row r="1573" spans="2:2" x14ac:dyDescent="0.15">
      <c r="B1573" s="528"/>
    </row>
    <row r="1574" spans="2:2" x14ac:dyDescent="0.15">
      <c r="B1574" s="528"/>
    </row>
    <row r="1575" spans="2:2" x14ac:dyDescent="0.15">
      <c r="B1575" s="528"/>
    </row>
    <row r="1576" spans="2:2" x14ac:dyDescent="0.15">
      <c r="B1576" s="528"/>
    </row>
    <row r="1577" spans="2:2" x14ac:dyDescent="0.15">
      <c r="B1577" s="528"/>
    </row>
    <row r="1578" spans="2:2" x14ac:dyDescent="0.15">
      <c r="B1578" s="528"/>
    </row>
    <row r="1579" spans="2:2" x14ac:dyDescent="0.15">
      <c r="B1579" s="528"/>
    </row>
    <row r="1580" spans="2:2" x14ac:dyDescent="0.15">
      <c r="B1580" s="528"/>
    </row>
    <row r="1581" spans="2:2" x14ac:dyDescent="0.15">
      <c r="B1581" s="528"/>
    </row>
    <row r="1582" spans="2:2" x14ac:dyDescent="0.15">
      <c r="B1582" s="528"/>
    </row>
    <row r="1583" spans="2:2" x14ac:dyDescent="0.15">
      <c r="B1583" s="528"/>
    </row>
    <row r="1584" spans="2:2" x14ac:dyDescent="0.15">
      <c r="B1584" s="528"/>
    </row>
    <row r="1585" spans="2:2" x14ac:dyDescent="0.15">
      <c r="B1585" s="528"/>
    </row>
    <row r="1586" spans="2:2" x14ac:dyDescent="0.15">
      <c r="B1586" s="528"/>
    </row>
    <row r="1587" spans="2:2" x14ac:dyDescent="0.15">
      <c r="B1587" s="528"/>
    </row>
    <row r="1588" spans="2:2" x14ac:dyDescent="0.15">
      <c r="B1588" s="528"/>
    </row>
    <row r="1589" spans="2:2" x14ac:dyDescent="0.15">
      <c r="B1589" s="528"/>
    </row>
    <row r="1590" spans="2:2" x14ac:dyDescent="0.15">
      <c r="B1590" s="528"/>
    </row>
    <row r="1591" spans="2:2" x14ac:dyDescent="0.15">
      <c r="B1591" s="528"/>
    </row>
    <row r="1592" spans="2:2" x14ac:dyDescent="0.15">
      <c r="B1592" s="528"/>
    </row>
    <row r="1593" spans="2:2" x14ac:dyDescent="0.15">
      <c r="B1593" s="528"/>
    </row>
    <row r="1594" spans="2:2" x14ac:dyDescent="0.15">
      <c r="B1594" s="528"/>
    </row>
    <row r="1595" spans="2:2" x14ac:dyDescent="0.15">
      <c r="B1595" s="528"/>
    </row>
    <row r="1596" spans="2:2" x14ac:dyDescent="0.15">
      <c r="B1596" s="528"/>
    </row>
    <row r="1597" spans="2:2" x14ac:dyDescent="0.15">
      <c r="B1597" s="528"/>
    </row>
    <row r="1598" spans="2:2" x14ac:dyDescent="0.15">
      <c r="B1598" s="528"/>
    </row>
    <row r="1599" spans="2:2" x14ac:dyDescent="0.15">
      <c r="B1599" s="528"/>
    </row>
    <row r="1600" spans="2:2" x14ac:dyDescent="0.15">
      <c r="B1600" s="528"/>
    </row>
    <row r="1601" spans="2:2" x14ac:dyDescent="0.15">
      <c r="B1601" s="528"/>
    </row>
    <row r="1602" spans="2:2" x14ac:dyDescent="0.15">
      <c r="B1602" s="528"/>
    </row>
    <row r="1603" spans="2:2" x14ac:dyDescent="0.15">
      <c r="B1603" s="528"/>
    </row>
    <row r="1604" spans="2:2" x14ac:dyDescent="0.15">
      <c r="B1604" s="528"/>
    </row>
    <row r="1605" spans="2:2" x14ac:dyDescent="0.15">
      <c r="B1605" s="528"/>
    </row>
    <row r="1606" spans="2:2" x14ac:dyDescent="0.15">
      <c r="B1606" s="528"/>
    </row>
    <row r="1607" spans="2:2" x14ac:dyDescent="0.15">
      <c r="B1607" s="528"/>
    </row>
    <row r="1608" spans="2:2" x14ac:dyDescent="0.15">
      <c r="B1608" s="528"/>
    </row>
    <row r="1609" spans="2:2" x14ac:dyDescent="0.15">
      <c r="B1609" s="528"/>
    </row>
    <row r="1610" spans="2:2" x14ac:dyDescent="0.15">
      <c r="B1610" s="528"/>
    </row>
    <row r="1611" spans="2:2" x14ac:dyDescent="0.15">
      <c r="B1611" s="528"/>
    </row>
    <row r="1612" spans="2:2" x14ac:dyDescent="0.15">
      <c r="B1612" s="528"/>
    </row>
    <row r="1613" spans="2:2" x14ac:dyDescent="0.15">
      <c r="B1613" s="528"/>
    </row>
    <row r="1614" spans="2:2" x14ac:dyDescent="0.15">
      <c r="B1614" s="528"/>
    </row>
    <row r="1615" spans="2:2" x14ac:dyDescent="0.15">
      <c r="B1615" s="528"/>
    </row>
    <row r="1616" spans="2:2" x14ac:dyDescent="0.15">
      <c r="B1616" s="528"/>
    </row>
    <row r="1617" spans="2:2" x14ac:dyDescent="0.15">
      <c r="B1617" s="528"/>
    </row>
    <row r="1618" spans="2:2" x14ac:dyDescent="0.15">
      <c r="B1618" s="528"/>
    </row>
    <row r="1619" spans="2:2" x14ac:dyDescent="0.15">
      <c r="B1619" s="528"/>
    </row>
    <row r="1620" spans="2:2" x14ac:dyDescent="0.15">
      <c r="B1620" s="528"/>
    </row>
    <row r="1621" spans="2:2" x14ac:dyDescent="0.15">
      <c r="B1621" s="528"/>
    </row>
    <row r="1622" spans="2:2" x14ac:dyDescent="0.15">
      <c r="B1622" s="528"/>
    </row>
    <row r="1623" spans="2:2" x14ac:dyDescent="0.15">
      <c r="B1623" s="528"/>
    </row>
    <row r="1624" spans="2:2" x14ac:dyDescent="0.15">
      <c r="B1624" s="528"/>
    </row>
    <row r="1625" spans="2:2" x14ac:dyDescent="0.15">
      <c r="B1625" s="528"/>
    </row>
    <row r="1626" spans="2:2" x14ac:dyDescent="0.15">
      <c r="B1626" s="528"/>
    </row>
    <row r="1627" spans="2:2" x14ac:dyDescent="0.15">
      <c r="B1627" s="528"/>
    </row>
    <row r="1628" spans="2:2" x14ac:dyDescent="0.15">
      <c r="B1628" s="528"/>
    </row>
    <row r="1629" spans="2:2" x14ac:dyDescent="0.15">
      <c r="B1629" s="528"/>
    </row>
    <row r="1630" spans="2:2" x14ac:dyDescent="0.15">
      <c r="B1630" s="528"/>
    </row>
    <row r="1631" spans="2:2" x14ac:dyDescent="0.15">
      <c r="B1631" s="528"/>
    </row>
    <row r="1632" spans="2:2" x14ac:dyDescent="0.15">
      <c r="B1632" s="528"/>
    </row>
  </sheetData>
  <mergeCells count="3">
    <mergeCell ref="B2:C2"/>
    <mergeCell ref="B18:C18"/>
    <mergeCell ref="B42:C4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E1639"/>
  <sheetViews>
    <sheetView workbookViewId="0"/>
  </sheetViews>
  <sheetFormatPr defaultRowHeight="10.5" x14ac:dyDescent="0.2"/>
  <cols>
    <col min="1" max="1" width="59.7109375" style="39" customWidth="1"/>
    <col min="2" max="3" width="15.7109375" style="417" customWidth="1"/>
    <col min="4" max="16384" width="9.140625" style="218"/>
  </cols>
  <sheetData>
    <row r="1" spans="1:5" s="1685" customFormat="1" ht="29.25" customHeight="1" x14ac:dyDescent="0.2">
      <c r="A1" s="1689" t="s">
        <v>503</v>
      </c>
      <c r="B1" s="417"/>
      <c r="C1" s="417"/>
    </row>
    <row r="2" spans="1:5" ht="17.100000000000001" customHeight="1" thickBot="1" x14ac:dyDescent="0.25">
      <c r="A2" s="494"/>
      <c r="B2" s="1726" t="s">
        <v>357</v>
      </c>
      <c r="C2" s="1696"/>
    </row>
    <row r="3" spans="1:5" ht="17.100000000000001" customHeight="1" x14ac:dyDescent="0.2">
      <c r="A3" s="494"/>
      <c r="B3" s="479">
        <v>2015</v>
      </c>
      <c r="C3" s="480">
        <v>2014</v>
      </c>
    </row>
    <row r="4" spans="1:5" ht="17.100000000000001" customHeight="1" x14ac:dyDescent="0.2">
      <c r="A4" s="1551" t="s">
        <v>783</v>
      </c>
      <c r="B4" s="509">
        <v>-854814</v>
      </c>
      <c r="C4" s="548">
        <v>-844131</v>
      </c>
    </row>
    <row r="5" spans="1:5" ht="17.100000000000001" customHeight="1" x14ac:dyDescent="0.2">
      <c r="A5" s="1244" t="s">
        <v>1132</v>
      </c>
      <c r="B5" s="509">
        <f>SUM(B6:B10)</f>
        <v>-633855</v>
      </c>
      <c r="C5" s="516">
        <f>SUM(C6:C10)</f>
        <v>-627613</v>
      </c>
    </row>
    <row r="6" spans="1:5" ht="17.100000000000001" customHeight="1" x14ac:dyDescent="0.2">
      <c r="A6" s="1552" t="s">
        <v>1133</v>
      </c>
      <c r="B6" s="509">
        <v>-334034</v>
      </c>
      <c r="C6" s="516">
        <v>-330228</v>
      </c>
    </row>
    <row r="7" spans="1:5" ht="17.100000000000001" customHeight="1" x14ac:dyDescent="0.2">
      <c r="A7" s="1552" t="s">
        <v>1134</v>
      </c>
      <c r="B7" s="509">
        <v>-118842</v>
      </c>
      <c r="C7" s="516">
        <v>-109267</v>
      </c>
    </row>
    <row r="8" spans="1:5" ht="17.100000000000001" customHeight="1" x14ac:dyDescent="0.2">
      <c r="A8" s="1552" t="s">
        <v>1135</v>
      </c>
      <c r="B8" s="509">
        <v>-117168</v>
      </c>
      <c r="C8" s="516">
        <v>-126232</v>
      </c>
    </row>
    <row r="9" spans="1:5" ht="17.100000000000001" customHeight="1" x14ac:dyDescent="0.2">
      <c r="A9" s="1552" t="s">
        <v>1136</v>
      </c>
      <c r="B9" s="509">
        <v>-54173</v>
      </c>
      <c r="C9" s="516">
        <v>-54522</v>
      </c>
    </row>
    <row r="10" spans="1:5" s="1539" customFormat="1" ht="17.100000000000001" customHeight="1" x14ac:dyDescent="0.2">
      <c r="A10" s="1552" t="s">
        <v>1137</v>
      </c>
      <c r="B10" s="509">
        <v>-9638</v>
      </c>
      <c r="C10" s="516">
        <v>-7364</v>
      </c>
    </row>
    <row r="11" spans="1:5" s="1539" customFormat="1" ht="17.100000000000001" customHeight="1" x14ac:dyDescent="0.2">
      <c r="A11" s="1552" t="s">
        <v>600</v>
      </c>
      <c r="B11" s="509">
        <v>-28339</v>
      </c>
      <c r="C11" s="516">
        <v>-29811</v>
      </c>
    </row>
    <row r="12" spans="1:5" s="1539" customFormat="1" ht="17.100000000000001" customHeight="1" x14ac:dyDescent="0.2">
      <c r="A12" s="1552" t="s">
        <v>601</v>
      </c>
      <c r="B12" s="509">
        <v>-278155</v>
      </c>
      <c r="C12" s="516">
        <v>-70790</v>
      </c>
    </row>
    <row r="13" spans="1:5" s="1147" customFormat="1" ht="17.100000000000001" customHeight="1" x14ac:dyDescent="0.15">
      <c r="A13" s="1552" t="s">
        <v>1260</v>
      </c>
      <c r="B13" s="1627">
        <v>-52077</v>
      </c>
      <c r="C13" s="1628">
        <v>0</v>
      </c>
    </row>
    <row r="14" spans="1:5" s="1539" customFormat="1" ht="17.100000000000001" customHeight="1" x14ac:dyDescent="0.2">
      <c r="A14" s="1552" t="s">
        <v>602</v>
      </c>
      <c r="B14" s="509">
        <v>-7356</v>
      </c>
      <c r="C14" s="516">
        <v>-6993</v>
      </c>
    </row>
    <row r="15" spans="1:5" s="1539" customFormat="1" ht="17.100000000000001" customHeight="1" thickBot="1" x14ac:dyDescent="0.25">
      <c r="A15" s="1553" t="s">
        <v>510</v>
      </c>
      <c r="B15" s="509">
        <v>0</v>
      </c>
      <c r="C15" s="516">
        <v>-1205</v>
      </c>
    </row>
    <row r="16" spans="1:5" ht="17.100000000000001" customHeight="1" thickBot="1" x14ac:dyDescent="0.25">
      <c r="A16" s="79" t="s">
        <v>603</v>
      </c>
      <c r="B16" s="403">
        <f>SUM(B4:B5,B11:B15)</f>
        <v>-1854596</v>
      </c>
      <c r="C16" s="404">
        <f>SUM(C4:C5,C11:C15)</f>
        <v>-1580543</v>
      </c>
      <c r="E16" s="326"/>
    </row>
    <row r="17" spans="1:3" x14ac:dyDescent="0.2">
      <c r="A17" s="190"/>
      <c r="B17" s="506"/>
      <c r="C17" s="506"/>
    </row>
    <row r="18" spans="1:3" x14ac:dyDescent="0.2">
      <c r="A18" s="127"/>
      <c r="B18" s="392"/>
      <c r="C18" s="392"/>
    </row>
    <row r="19" spans="1:3" x14ac:dyDescent="0.2">
      <c r="A19" s="459"/>
      <c r="B19" s="496"/>
      <c r="C19" s="496"/>
    </row>
    <row r="20" spans="1:3" x14ac:dyDescent="0.2">
      <c r="A20" s="127"/>
      <c r="B20" s="392"/>
      <c r="C20" s="392"/>
    </row>
    <row r="21" spans="1:3" ht="25.5" customHeight="1" x14ac:dyDescent="0.2">
      <c r="A21" s="1689" t="s">
        <v>783</v>
      </c>
      <c r="B21" s="392"/>
      <c r="C21" s="392"/>
    </row>
    <row r="22" spans="1:3" ht="17.100000000000001" customHeight="1" thickBot="1" x14ac:dyDescent="0.25">
      <c r="A22" s="494"/>
      <c r="B22" s="1726" t="s">
        <v>357</v>
      </c>
      <c r="C22" s="1696"/>
    </row>
    <row r="23" spans="1:3" ht="17.100000000000001" customHeight="1" x14ac:dyDescent="0.2">
      <c r="A23" s="494"/>
      <c r="B23" s="479">
        <v>2015</v>
      </c>
      <c r="C23" s="480">
        <v>2014</v>
      </c>
    </row>
    <row r="24" spans="1:3" ht="17.100000000000001" customHeight="1" x14ac:dyDescent="0.2">
      <c r="A24" s="508" t="s">
        <v>663</v>
      </c>
      <c r="B24" s="509">
        <v>-692750</v>
      </c>
      <c r="C24" s="548">
        <v>-682454</v>
      </c>
    </row>
    <row r="25" spans="1:3" ht="17.100000000000001" customHeight="1" x14ac:dyDescent="0.2">
      <c r="A25" s="515" t="s">
        <v>664</v>
      </c>
      <c r="B25" s="509">
        <v>-107509</v>
      </c>
      <c r="C25" s="548">
        <v>-102000</v>
      </c>
    </row>
    <row r="26" spans="1:3" ht="17.100000000000001" customHeight="1" x14ac:dyDescent="0.2">
      <c r="A26" s="515" t="s">
        <v>939</v>
      </c>
      <c r="B26" s="509">
        <v>-522</v>
      </c>
      <c r="C26" s="548">
        <v>-616</v>
      </c>
    </row>
    <row r="27" spans="1:3" ht="17.100000000000001" customHeight="1" x14ac:dyDescent="0.2">
      <c r="A27" s="471" t="s">
        <v>101</v>
      </c>
      <c r="B27" s="509">
        <f>SUM(B28:B29)</f>
        <v>-19696</v>
      </c>
      <c r="C27" s="548">
        <f>SUM(C28:C29)</f>
        <v>-24814</v>
      </c>
    </row>
    <row r="28" spans="1:3" ht="17.100000000000001" customHeight="1" x14ac:dyDescent="0.2">
      <c r="A28" s="549" t="s">
        <v>890</v>
      </c>
      <c r="B28" s="509">
        <v>-14460</v>
      </c>
      <c r="C28" s="548">
        <v>-14251</v>
      </c>
    </row>
    <row r="29" spans="1:3" ht="17.100000000000001" customHeight="1" x14ac:dyDescent="0.2">
      <c r="A29" s="549" t="s">
        <v>102</v>
      </c>
      <c r="B29" s="509">
        <v>-5236</v>
      </c>
      <c r="C29" s="548">
        <v>-10563</v>
      </c>
    </row>
    <row r="30" spans="1:3" ht="17.100000000000001" customHeight="1" thickBot="1" x14ac:dyDescent="0.25">
      <c r="A30" s="517" t="s">
        <v>297</v>
      </c>
      <c r="B30" s="509">
        <v>-34337</v>
      </c>
      <c r="C30" s="548">
        <v>-34247</v>
      </c>
    </row>
    <row r="31" spans="1:3" ht="17.100000000000001" customHeight="1" thickBot="1" x14ac:dyDescent="0.25">
      <c r="A31" s="79" t="s">
        <v>558</v>
      </c>
      <c r="B31" s="403">
        <f>B24+B25+B26+B27+B30</f>
        <v>-854814</v>
      </c>
      <c r="C31" s="404">
        <f>SUM(C24:C27,C30)</f>
        <v>-844131</v>
      </c>
    </row>
    <row r="32" spans="1:3" x14ac:dyDescent="0.2">
      <c r="A32" s="127"/>
      <c r="B32" s="392"/>
      <c r="C32" s="392"/>
    </row>
    <row r="33" spans="1:5" x14ac:dyDescent="0.2">
      <c r="A33" s="127"/>
      <c r="B33" s="496">
        <f>B31-B4</f>
        <v>0</v>
      </c>
      <c r="C33" s="496">
        <f>C31-C4</f>
        <v>0</v>
      </c>
    </row>
    <row r="34" spans="1:5" x14ac:dyDescent="0.2">
      <c r="A34" s="127"/>
      <c r="B34" s="392"/>
      <c r="C34" s="392"/>
    </row>
    <row r="35" spans="1:5" x14ac:dyDescent="0.2">
      <c r="A35" s="127"/>
      <c r="B35" s="392"/>
      <c r="C35" s="392"/>
    </row>
    <row r="36" spans="1:5" x14ac:dyDescent="0.2">
      <c r="A36" s="127"/>
      <c r="B36" s="392"/>
      <c r="C36" s="392"/>
    </row>
    <row r="37" spans="1:5" x14ac:dyDescent="0.2">
      <c r="A37" s="127"/>
      <c r="B37" s="392"/>
      <c r="C37" s="392"/>
      <c r="E37" s="326"/>
    </row>
    <row r="38" spans="1:5" x14ac:dyDescent="0.2">
      <c r="A38" s="127"/>
      <c r="B38" s="392"/>
      <c r="C38" s="392"/>
    </row>
    <row r="39" spans="1:5" x14ac:dyDescent="0.2">
      <c r="A39" s="127"/>
      <c r="B39" s="392"/>
      <c r="C39" s="392"/>
    </row>
    <row r="40" spans="1:5" x14ac:dyDescent="0.2">
      <c r="A40" s="127"/>
      <c r="B40" s="392"/>
      <c r="C40" s="392"/>
    </row>
    <row r="41" spans="1:5" x14ac:dyDescent="0.2">
      <c r="A41" s="127"/>
      <c r="B41" s="392"/>
      <c r="C41" s="392"/>
    </row>
    <row r="42" spans="1:5" x14ac:dyDescent="0.2">
      <c r="A42" s="127"/>
      <c r="B42" s="392"/>
      <c r="C42" s="392"/>
    </row>
    <row r="43" spans="1:5" x14ac:dyDescent="0.2">
      <c r="A43" s="127"/>
      <c r="B43" s="392"/>
      <c r="C43" s="392"/>
    </row>
    <row r="44" spans="1:5" x14ac:dyDescent="0.2">
      <c r="A44" s="127"/>
      <c r="B44" s="392"/>
      <c r="C44" s="392"/>
    </row>
    <row r="45" spans="1:5" x14ac:dyDescent="0.2">
      <c r="A45" s="127"/>
      <c r="B45" s="392"/>
      <c r="C45" s="392"/>
    </row>
    <row r="46" spans="1:5" x14ac:dyDescent="0.2">
      <c r="A46" s="127"/>
      <c r="B46" s="392"/>
      <c r="C46" s="392"/>
    </row>
    <row r="47" spans="1:5" x14ac:dyDescent="0.2">
      <c r="A47" s="127"/>
      <c r="B47" s="392"/>
      <c r="C47" s="392"/>
    </row>
    <row r="48" spans="1:5" x14ac:dyDescent="0.2">
      <c r="A48" s="127"/>
      <c r="B48" s="392"/>
      <c r="C48" s="392"/>
    </row>
    <row r="49" spans="1:3" x14ac:dyDescent="0.2">
      <c r="A49" s="127"/>
      <c r="B49" s="392"/>
      <c r="C49" s="392"/>
    </row>
    <row r="52" spans="1:3" x14ac:dyDescent="0.2">
      <c r="B52" s="392"/>
    </row>
    <row r="53" spans="1:3" x14ac:dyDescent="0.2">
      <c r="B53" s="392"/>
    </row>
    <row r="54" spans="1:3" x14ac:dyDescent="0.2">
      <c r="B54" s="392"/>
    </row>
    <row r="55" spans="1:3" x14ac:dyDescent="0.2">
      <c r="B55" s="392"/>
    </row>
    <row r="56" spans="1:3" x14ac:dyDescent="0.2">
      <c r="B56" s="392"/>
    </row>
    <row r="57" spans="1:3" x14ac:dyDescent="0.2">
      <c r="B57" s="392"/>
    </row>
    <row r="58" spans="1:3" x14ac:dyDescent="0.2">
      <c r="B58" s="392"/>
    </row>
    <row r="59" spans="1:3" x14ac:dyDescent="0.2">
      <c r="B59" s="392"/>
    </row>
    <row r="60" spans="1:3" x14ac:dyDescent="0.2">
      <c r="B60" s="392"/>
    </row>
    <row r="61" spans="1:3" x14ac:dyDescent="0.2">
      <c r="B61" s="392"/>
    </row>
    <row r="62" spans="1:3" x14ac:dyDescent="0.2">
      <c r="B62" s="392"/>
    </row>
    <row r="63" spans="1:3" x14ac:dyDescent="0.2">
      <c r="B63" s="392"/>
    </row>
    <row r="64" spans="1:3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392"/>
    </row>
    <row r="289" spans="2:2" x14ac:dyDescent="0.2">
      <c r="B289" s="392"/>
    </row>
    <row r="290" spans="2:2" x14ac:dyDescent="0.2">
      <c r="B290" s="392"/>
    </row>
    <row r="291" spans="2:2" x14ac:dyDescent="0.2">
      <c r="B291" s="392"/>
    </row>
    <row r="292" spans="2:2" x14ac:dyDescent="0.2">
      <c r="B292" s="392"/>
    </row>
    <row r="293" spans="2:2" x14ac:dyDescent="0.2">
      <c r="B293" s="392"/>
    </row>
    <row r="294" spans="2:2" x14ac:dyDescent="0.2">
      <c r="B294" s="392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  <row r="1633" spans="2:2" x14ac:dyDescent="0.2">
      <c r="B1633" s="418"/>
    </row>
    <row r="1634" spans="2:2" x14ac:dyDescent="0.2">
      <c r="B1634" s="418"/>
    </row>
    <row r="1635" spans="2:2" x14ac:dyDescent="0.2">
      <c r="B1635" s="418"/>
    </row>
    <row r="1636" spans="2:2" x14ac:dyDescent="0.2">
      <c r="B1636" s="418"/>
    </row>
    <row r="1637" spans="2:2" x14ac:dyDescent="0.2">
      <c r="B1637" s="418"/>
    </row>
    <row r="1638" spans="2:2" x14ac:dyDescent="0.2">
      <c r="B1638" s="418"/>
    </row>
    <row r="1639" spans="2:2" x14ac:dyDescent="0.2">
      <c r="B1639" s="418"/>
    </row>
  </sheetData>
  <mergeCells count="2">
    <mergeCell ref="B2:C2"/>
    <mergeCell ref="B22:C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1632"/>
  <sheetViews>
    <sheetView workbookViewId="0"/>
  </sheetViews>
  <sheetFormatPr defaultRowHeight="10.5" x14ac:dyDescent="0.2"/>
  <cols>
    <col min="1" max="1" width="59.7109375" style="39" customWidth="1"/>
    <col min="2" max="3" width="15.7109375" style="417" customWidth="1"/>
    <col min="4" max="4" width="5" style="417" customWidth="1"/>
    <col min="5" max="16384" width="9.140625" style="218"/>
  </cols>
  <sheetData>
    <row r="1" spans="1:4" s="1685" customFormat="1" ht="35.25" customHeight="1" x14ac:dyDescent="0.2">
      <c r="A1" s="1689" t="s">
        <v>504</v>
      </c>
      <c r="B1" s="417"/>
      <c r="C1" s="417"/>
      <c r="D1" s="417"/>
    </row>
    <row r="2" spans="1:4" ht="17.100000000000001" customHeight="1" thickBot="1" x14ac:dyDescent="0.25">
      <c r="A2" s="494"/>
      <c r="B2" s="1696" t="s">
        <v>357</v>
      </c>
      <c r="C2" s="1697"/>
    </row>
    <row r="3" spans="1:4" ht="17.100000000000001" customHeight="1" x14ac:dyDescent="0.2">
      <c r="A3" s="494"/>
      <c r="B3" s="479">
        <v>2015</v>
      </c>
      <c r="C3" s="480">
        <v>2014</v>
      </c>
      <c r="D3" s="425"/>
    </row>
    <row r="4" spans="1:4" ht="27" customHeight="1" x14ac:dyDescent="0.2">
      <c r="A4" s="552" t="s">
        <v>785</v>
      </c>
      <c r="B4" s="509">
        <v>-106882</v>
      </c>
      <c r="C4" s="548">
        <v>-115713</v>
      </c>
      <c r="D4" s="550"/>
    </row>
    <row r="5" spans="1:4" ht="17.100000000000001" customHeight="1" x14ac:dyDescent="0.2">
      <c r="A5" s="531" t="s">
        <v>190</v>
      </c>
      <c r="B5" s="384">
        <v>-17716</v>
      </c>
      <c r="C5" s="516">
        <v>-57958</v>
      </c>
      <c r="D5" s="550"/>
    </row>
    <row r="6" spans="1:4" ht="24.95" customHeight="1" x14ac:dyDescent="0.2">
      <c r="A6" s="531" t="s">
        <v>246</v>
      </c>
      <c r="B6" s="384">
        <v>-4282</v>
      </c>
      <c r="C6" s="516">
        <v>-7396</v>
      </c>
      <c r="D6" s="392"/>
    </row>
    <row r="7" spans="1:4" ht="17.100000000000001" customHeight="1" x14ac:dyDescent="0.2">
      <c r="A7" s="531" t="s">
        <v>660</v>
      </c>
      <c r="B7" s="384">
        <v>-2624</v>
      </c>
      <c r="C7" s="516">
        <v>-2669</v>
      </c>
      <c r="D7" s="392"/>
    </row>
    <row r="8" spans="1:4" ht="17.100000000000001" customHeight="1" x14ac:dyDescent="0.2">
      <c r="A8" s="444" t="s">
        <v>348</v>
      </c>
      <c r="B8" s="384">
        <v>-1685</v>
      </c>
      <c r="C8" s="516">
        <v>-1438</v>
      </c>
      <c r="D8" s="550"/>
    </row>
    <row r="9" spans="1:4" ht="17.100000000000001" hidden="1" customHeight="1" x14ac:dyDescent="0.2">
      <c r="A9" s="531" t="s">
        <v>661</v>
      </c>
      <c r="B9" s="384">
        <v>0</v>
      </c>
      <c r="C9" s="516">
        <v>0</v>
      </c>
      <c r="D9" s="550"/>
    </row>
    <row r="10" spans="1:4" ht="17.100000000000001" customHeight="1" x14ac:dyDescent="0.2">
      <c r="A10" s="531" t="s">
        <v>659</v>
      </c>
      <c r="B10" s="384">
        <v>-2471</v>
      </c>
      <c r="C10" s="516">
        <v>-1869</v>
      </c>
      <c r="D10" s="392"/>
    </row>
    <row r="11" spans="1:4" ht="27" customHeight="1" x14ac:dyDescent="0.2">
      <c r="A11" s="531" t="s">
        <v>658</v>
      </c>
      <c r="B11" s="384">
        <v>-244</v>
      </c>
      <c r="C11" s="516">
        <v>-3584</v>
      </c>
      <c r="D11" s="550"/>
    </row>
    <row r="12" spans="1:4" ht="42" hidden="1" customHeight="1" x14ac:dyDescent="0.2">
      <c r="A12" s="531" t="s">
        <v>873</v>
      </c>
      <c r="B12" s="384">
        <v>0</v>
      </c>
      <c r="C12" s="516">
        <v>0</v>
      </c>
      <c r="D12" s="550"/>
    </row>
    <row r="13" spans="1:4" ht="27" customHeight="1" x14ac:dyDescent="0.2">
      <c r="A13" s="531" t="s">
        <v>872</v>
      </c>
      <c r="B13" s="384">
        <v>-2013</v>
      </c>
      <c r="C13" s="516">
        <v>-8090</v>
      </c>
      <c r="D13" s="550"/>
    </row>
    <row r="14" spans="1:4" ht="17.100000000000001" customHeight="1" thickBot="1" x14ac:dyDescent="0.25">
      <c r="A14" s="451" t="s">
        <v>504</v>
      </c>
      <c r="B14" s="385">
        <v>-47910</v>
      </c>
      <c r="C14" s="518">
        <v>-42459</v>
      </c>
      <c r="D14" s="551"/>
    </row>
    <row r="15" spans="1:4" ht="17.100000000000001" customHeight="1" thickBot="1" x14ac:dyDescent="0.25">
      <c r="A15" s="490" t="s">
        <v>604</v>
      </c>
      <c r="B15" s="510">
        <f>SUM(B4:B14)</f>
        <v>-185827</v>
      </c>
      <c r="C15" s="52">
        <f>SUM(C4:C14)</f>
        <v>-241176</v>
      </c>
      <c r="D15" s="392"/>
    </row>
    <row r="16" spans="1:4" x14ac:dyDescent="0.2">
      <c r="A16" s="127"/>
      <c r="B16" s="392"/>
      <c r="C16" s="392"/>
      <c r="D16" s="392"/>
    </row>
    <row r="17" spans="1:4" x14ac:dyDescent="0.2">
      <c r="A17" s="459"/>
      <c r="B17" s="496"/>
      <c r="C17" s="496"/>
      <c r="D17" s="496"/>
    </row>
    <row r="18" spans="1:4" x14ac:dyDescent="0.2">
      <c r="A18" s="459"/>
      <c r="B18" s="496"/>
      <c r="C18" s="496"/>
      <c r="D18" s="392"/>
    </row>
    <row r="19" spans="1:4" x14ac:dyDescent="0.2">
      <c r="A19" s="190"/>
      <c r="B19" s="506"/>
      <c r="C19" s="506"/>
      <c r="D19" s="506"/>
    </row>
    <row r="20" spans="1:4" x14ac:dyDescent="0.2">
      <c r="A20" s="127"/>
      <c r="B20" s="506"/>
      <c r="C20" s="506"/>
      <c r="D20" s="506"/>
    </row>
    <row r="23" spans="1:4" x14ac:dyDescent="0.2">
      <c r="A23" s="127"/>
      <c r="B23" s="392"/>
      <c r="C23" s="392"/>
      <c r="D23" s="392"/>
    </row>
    <row r="24" spans="1:4" x14ac:dyDescent="0.2">
      <c r="A24" s="127"/>
      <c r="B24" s="392"/>
      <c r="C24" s="392"/>
      <c r="D24" s="392"/>
    </row>
    <row r="25" spans="1:4" x14ac:dyDescent="0.2">
      <c r="A25" s="127"/>
      <c r="B25" s="392"/>
      <c r="C25" s="392"/>
      <c r="D25" s="392"/>
    </row>
    <row r="26" spans="1:4" x14ac:dyDescent="0.2">
      <c r="A26" s="127"/>
      <c r="B26" s="392"/>
      <c r="C26" s="392"/>
      <c r="D26" s="392"/>
    </row>
    <row r="27" spans="1:4" x14ac:dyDescent="0.2">
      <c r="A27" s="127"/>
      <c r="B27" s="392"/>
      <c r="C27" s="392"/>
      <c r="D27" s="392"/>
    </row>
    <row r="28" spans="1:4" x14ac:dyDescent="0.2">
      <c r="A28" s="127"/>
      <c r="B28" s="392"/>
      <c r="C28" s="392"/>
      <c r="D28" s="392"/>
    </row>
    <row r="29" spans="1:4" x14ac:dyDescent="0.2">
      <c r="A29" s="127"/>
      <c r="B29" s="392"/>
      <c r="C29" s="392"/>
      <c r="D29" s="392"/>
    </row>
    <row r="30" spans="1:4" x14ac:dyDescent="0.2">
      <c r="A30" s="127"/>
      <c r="B30" s="392"/>
      <c r="C30" s="392"/>
      <c r="D30" s="392"/>
    </row>
    <row r="31" spans="1:4" x14ac:dyDescent="0.2">
      <c r="A31" s="127"/>
      <c r="B31" s="392"/>
      <c r="C31" s="392"/>
      <c r="D31" s="392"/>
    </row>
    <row r="32" spans="1:4" x14ac:dyDescent="0.2">
      <c r="A32" s="127"/>
      <c r="B32" s="392"/>
      <c r="C32" s="392"/>
      <c r="D32" s="392"/>
    </row>
    <row r="33" spans="1:4" x14ac:dyDescent="0.2">
      <c r="A33" s="127"/>
      <c r="B33" s="392"/>
      <c r="C33" s="392"/>
      <c r="D33" s="392"/>
    </row>
    <row r="34" spans="1:4" x14ac:dyDescent="0.2">
      <c r="A34" s="127"/>
      <c r="B34" s="392"/>
      <c r="C34" s="392"/>
      <c r="D34" s="392"/>
    </row>
    <row r="35" spans="1:4" x14ac:dyDescent="0.2">
      <c r="A35" s="127"/>
      <c r="B35" s="392"/>
      <c r="C35" s="392"/>
      <c r="D35" s="392"/>
    </row>
    <row r="36" spans="1:4" x14ac:dyDescent="0.2">
      <c r="A36" s="127"/>
      <c r="B36" s="392"/>
      <c r="C36" s="392"/>
      <c r="D36" s="392"/>
    </row>
    <row r="37" spans="1:4" x14ac:dyDescent="0.2">
      <c r="A37" s="127"/>
      <c r="B37" s="392"/>
      <c r="C37" s="392"/>
      <c r="D37" s="392"/>
    </row>
    <row r="38" spans="1:4" x14ac:dyDescent="0.2">
      <c r="A38" s="127"/>
      <c r="B38" s="392"/>
      <c r="C38" s="392"/>
      <c r="D38" s="392"/>
    </row>
    <row r="39" spans="1:4" x14ac:dyDescent="0.2">
      <c r="A39" s="127"/>
      <c r="B39" s="392"/>
      <c r="C39" s="392"/>
      <c r="D39" s="392"/>
    </row>
    <row r="40" spans="1:4" x14ac:dyDescent="0.2">
      <c r="A40" s="127"/>
      <c r="B40" s="392"/>
      <c r="C40" s="392"/>
      <c r="D40" s="392"/>
    </row>
    <row r="41" spans="1:4" x14ac:dyDescent="0.2">
      <c r="A41" s="127"/>
      <c r="B41" s="392"/>
      <c r="C41" s="392"/>
      <c r="D41" s="392"/>
    </row>
    <row r="42" spans="1:4" x14ac:dyDescent="0.2">
      <c r="A42" s="127"/>
      <c r="B42" s="392"/>
      <c r="C42" s="392"/>
      <c r="D42" s="392"/>
    </row>
    <row r="45" spans="1:4" x14ac:dyDescent="0.2">
      <c r="B45" s="392"/>
    </row>
    <row r="46" spans="1:4" x14ac:dyDescent="0.2">
      <c r="B46" s="392"/>
    </row>
    <row r="47" spans="1:4" x14ac:dyDescent="0.2">
      <c r="B47" s="392"/>
    </row>
    <row r="48" spans="1:4" x14ac:dyDescent="0.2">
      <c r="B48" s="392"/>
    </row>
    <row r="49" spans="2:2" x14ac:dyDescent="0.2">
      <c r="B49" s="392"/>
    </row>
    <row r="50" spans="2:2" x14ac:dyDescent="0.2">
      <c r="B50" s="392"/>
    </row>
    <row r="51" spans="2:2" x14ac:dyDescent="0.2">
      <c r="B51" s="392"/>
    </row>
    <row r="52" spans="2:2" x14ac:dyDescent="0.2">
      <c r="B52" s="392"/>
    </row>
    <row r="53" spans="2:2" x14ac:dyDescent="0.2">
      <c r="B53" s="392"/>
    </row>
    <row r="54" spans="2:2" x14ac:dyDescent="0.2">
      <c r="B54" s="392"/>
    </row>
    <row r="55" spans="2:2" x14ac:dyDescent="0.2">
      <c r="B55" s="392"/>
    </row>
    <row r="56" spans="2:2" x14ac:dyDescent="0.2">
      <c r="B56" s="392"/>
    </row>
    <row r="57" spans="2:2" x14ac:dyDescent="0.2">
      <c r="B57" s="392"/>
    </row>
    <row r="58" spans="2:2" x14ac:dyDescent="0.2">
      <c r="B58" s="392"/>
    </row>
    <row r="59" spans="2:2" x14ac:dyDescent="0.2">
      <c r="B59" s="392"/>
    </row>
    <row r="60" spans="2:2" x14ac:dyDescent="0.2">
      <c r="B60" s="392"/>
    </row>
    <row r="61" spans="2:2" x14ac:dyDescent="0.2">
      <c r="B61" s="392"/>
    </row>
    <row r="62" spans="2:2" x14ac:dyDescent="0.2">
      <c r="B62" s="392"/>
    </row>
    <row r="63" spans="2:2" x14ac:dyDescent="0.2">
      <c r="B63" s="392"/>
    </row>
    <row r="64" spans="2:2" x14ac:dyDescent="0.2">
      <c r="B64" s="392"/>
    </row>
    <row r="65" spans="2:2" x14ac:dyDescent="0.2">
      <c r="B65" s="392"/>
    </row>
    <row r="66" spans="2:2" x14ac:dyDescent="0.2">
      <c r="B66" s="392"/>
    </row>
    <row r="67" spans="2:2" x14ac:dyDescent="0.2">
      <c r="B67" s="392"/>
    </row>
    <row r="68" spans="2:2" x14ac:dyDescent="0.2">
      <c r="B68" s="392"/>
    </row>
    <row r="69" spans="2:2" x14ac:dyDescent="0.2">
      <c r="B69" s="392"/>
    </row>
    <row r="70" spans="2:2" x14ac:dyDescent="0.2">
      <c r="B70" s="392"/>
    </row>
    <row r="71" spans="2:2" x14ac:dyDescent="0.2">
      <c r="B71" s="392"/>
    </row>
    <row r="72" spans="2:2" x14ac:dyDescent="0.2">
      <c r="B72" s="392"/>
    </row>
    <row r="73" spans="2:2" x14ac:dyDescent="0.2">
      <c r="B73" s="392"/>
    </row>
    <row r="74" spans="2:2" x14ac:dyDescent="0.2">
      <c r="B74" s="392"/>
    </row>
    <row r="75" spans="2:2" x14ac:dyDescent="0.2">
      <c r="B75" s="392"/>
    </row>
    <row r="76" spans="2:2" x14ac:dyDescent="0.2">
      <c r="B76" s="392"/>
    </row>
    <row r="77" spans="2:2" x14ac:dyDescent="0.2">
      <c r="B77" s="392"/>
    </row>
    <row r="78" spans="2:2" x14ac:dyDescent="0.2">
      <c r="B78" s="392"/>
    </row>
    <row r="79" spans="2:2" x14ac:dyDescent="0.2">
      <c r="B79" s="392"/>
    </row>
    <row r="80" spans="2:2" x14ac:dyDescent="0.2">
      <c r="B80" s="392"/>
    </row>
    <row r="81" spans="2:2" x14ac:dyDescent="0.2">
      <c r="B81" s="392"/>
    </row>
    <row r="82" spans="2:2" x14ac:dyDescent="0.2">
      <c r="B82" s="392"/>
    </row>
    <row r="83" spans="2:2" x14ac:dyDescent="0.2">
      <c r="B83" s="392"/>
    </row>
    <row r="84" spans="2:2" x14ac:dyDescent="0.2">
      <c r="B84" s="392"/>
    </row>
    <row r="85" spans="2:2" x14ac:dyDescent="0.2">
      <c r="B85" s="392"/>
    </row>
    <row r="86" spans="2:2" x14ac:dyDescent="0.2">
      <c r="B86" s="392"/>
    </row>
    <row r="87" spans="2:2" x14ac:dyDescent="0.2">
      <c r="B87" s="392"/>
    </row>
    <row r="88" spans="2:2" x14ac:dyDescent="0.2">
      <c r="B88" s="392"/>
    </row>
    <row r="89" spans="2:2" x14ac:dyDescent="0.2">
      <c r="B89" s="392"/>
    </row>
    <row r="90" spans="2:2" x14ac:dyDescent="0.2">
      <c r="B90" s="392"/>
    </row>
    <row r="91" spans="2:2" x14ac:dyDescent="0.2">
      <c r="B91" s="392"/>
    </row>
    <row r="92" spans="2:2" x14ac:dyDescent="0.2">
      <c r="B92" s="392"/>
    </row>
    <row r="93" spans="2:2" x14ac:dyDescent="0.2">
      <c r="B93" s="392"/>
    </row>
    <row r="94" spans="2:2" x14ac:dyDescent="0.2">
      <c r="B94" s="392"/>
    </row>
    <row r="95" spans="2:2" x14ac:dyDescent="0.2">
      <c r="B95" s="392"/>
    </row>
    <row r="96" spans="2:2" x14ac:dyDescent="0.2">
      <c r="B96" s="392"/>
    </row>
    <row r="97" spans="2:2" x14ac:dyDescent="0.2">
      <c r="B97" s="392"/>
    </row>
    <row r="98" spans="2:2" x14ac:dyDescent="0.2">
      <c r="B98" s="392"/>
    </row>
    <row r="99" spans="2:2" x14ac:dyDescent="0.2">
      <c r="B99" s="392"/>
    </row>
    <row r="100" spans="2:2" x14ac:dyDescent="0.2">
      <c r="B100" s="392"/>
    </row>
    <row r="101" spans="2:2" x14ac:dyDescent="0.2">
      <c r="B101" s="392"/>
    </row>
    <row r="102" spans="2:2" x14ac:dyDescent="0.2">
      <c r="B102" s="392"/>
    </row>
    <row r="103" spans="2:2" x14ac:dyDescent="0.2">
      <c r="B103" s="392"/>
    </row>
    <row r="104" spans="2:2" x14ac:dyDescent="0.2">
      <c r="B104" s="392"/>
    </row>
    <row r="105" spans="2:2" x14ac:dyDescent="0.2">
      <c r="B105" s="392"/>
    </row>
    <row r="106" spans="2:2" x14ac:dyDescent="0.2">
      <c r="B106" s="392"/>
    </row>
    <row r="107" spans="2:2" x14ac:dyDescent="0.2">
      <c r="B107" s="392"/>
    </row>
    <row r="108" spans="2:2" x14ac:dyDescent="0.2">
      <c r="B108" s="392"/>
    </row>
    <row r="109" spans="2:2" x14ac:dyDescent="0.2">
      <c r="B109" s="392"/>
    </row>
    <row r="110" spans="2:2" x14ac:dyDescent="0.2">
      <c r="B110" s="392"/>
    </row>
    <row r="111" spans="2:2" x14ac:dyDescent="0.2">
      <c r="B111" s="392"/>
    </row>
    <row r="112" spans="2:2" x14ac:dyDescent="0.2">
      <c r="B112" s="392"/>
    </row>
    <row r="113" spans="2:2" x14ac:dyDescent="0.2">
      <c r="B113" s="392"/>
    </row>
    <row r="114" spans="2:2" x14ac:dyDescent="0.2">
      <c r="B114" s="392"/>
    </row>
    <row r="115" spans="2:2" x14ac:dyDescent="0.2">
      <c r="B115" s="392"/>
    </row>
    <row r="116" spans="2:2" x14ac:dyDescent="0.2">
      <c r="B116" s="392"/>
    </row>
    <row r="117" spans="2:2" x14ac:dyDescent="0.2">
      <c r="B117" s="392"/>
    </row>
    <row r="118" spans="2:2" x14ac:dyDescent="0.2">
      <c r="B118" s="392"/>
    </row>
    <row r="119" spans="2:2" x14ac:dyDescent="0.2">
      <c r="B119" s="392"/>
    </row>
    <row r="120" spans="2:2" x14ac:dyDescent="0.2">
      <c r="B120" s="392"/>
    </row>
    <row r="121" spans="2:2" x14ac:dyDescent="0.2">
      <c r="B121" s="392"/>
    </row>
    <row r="122" spans="2:2" x14ac:dyDescent="0.2">
      <c r="B122" s="392"/>
    </row>
    <row r="123" spans="2:2" x14ac:dyDescent="0.2">
      <c r="B123" s="392"/>
    </row>
    <row r="124" spans="2:2" x14ac:dyDescent="0.2">
      <c r="B124" s="392"/>
    </row>
    <row r="125" spans="2:2" x14ac:dyDescent="0.2">
      <c r="B125" s="392"/>
    </row>
    <row r="126" spans="2:2" x14ac:dyDescent="0.2">
      <c r="B126" s="392"/>
    </row>
    <row r="127" spans="2:2" x14ac:dyDescent="0.2">
      <c r="B127" s="392"/>
    </row>
    <row r="128" spans="2:2" x14ac:dyDescent="0.2">
      <c r="B128" s="392"/>
    </row>
    <row r="129" spans="2:2" x14ac:dyDescent="0.2">
      <c r="B129" s="392"/>
    </row>
    <row r="130" spans="2:2" x14ac:dyDescent="0.2">
      <c r="B130" s="392"/>
    </row>
    <row r="131" spans="2:2" x14ac:dyDescent="0.2">
      <c r="B131" s="392"/>
    </row>
    <row r="132" spans="2:2" x14ac:dyDescent="0.2">
      <c r="B132" s="392"/>
    </row>
    <row r="133" spans="2:2" x14ac:dyDescent="0.2">
      <c r="B133" s="392"/>
    </row>
    <row r="134" spans="2:2" x14ac:dyDescent="0.2">
      <c r="B134" s="392"/>
    </row>
    <row r="135" spans="2:2" x14ac:dyDescent="0.2">
      <c r="B135" s="392"/>
    </row>
    <row r="136" spans="2:2" x14ac:dyDescent="0.2">
      <c r="B136" s="392"/>
    </row>
    <row r="137" spans="2:2" x14ac:dyDescent="0.2">
      <c r="B137" s="392"/>
    </row>
    <row r="138" spans="2:2" x14ac:dyDescent="0.2">
      <c r="B138" s="392"/>
    </row>
    <row r="139" spans="2:2" x14ac:dyDescent="0.2">
      <c r="B139" s="392"/>
    </row>
    <row r="140" spans="2:2" x14ac:dyDescent="0.2">
      <c r="B140" s="392"/>
    </row>
    <row r="141" spans="2:2" x14ac:dyDescent="0.2">
      <c r="B141" s="392"/>
    </row>
    <row r="142" spans="2:2" x14ac:dyDescent="0.2">
      <c r="B142" s="392"/>
    </row>
    <row r="143" spans="2:2" x14ac:dyDescent="0.2">
      <c r="B143" s="392"/>
    </row>
    <row r="144" spans="2:2" x14ac:dyDescent="0.2">
      <c r="B144" s="392"/>
    </row>
    <row r="145" spans="2:2" x14ac:dyDescent="0.2">
      <c r="B145" s="392"/>
    </row>
    <row r="146" spans="2:2" x14ac:dyDescent="0.2">
      <c r="B146" s="392"/>
    </row>
    <row r="147" spans="2:2" x14ac:dyDescent="0.2">
      <c r="B147" s="392"/>
    </row>
    <row r="148" spans="2:2" x14ac:dyDescent="0.2">
      <c r="B148" s="392"/>
    </row>
    <row r="149" spans="2:2" x14ac:dyDescent="0.2">
      <c r="B149" s="392"/>
    </row>
    <row r="150" spans="2:2" x14ac:dyDescent="0.2">
      <c r="B150" s="392"/>
    </row>
    <row r="151" spans="2:2" x14ac:dyDescent="0.2">
      <c r="B151" s="392"/>
    </row>
    <row r="152" spans="2:2" x14ac:dyDescent="0.2">
      <c r="B152" s="392"/>
    </row>
    <row r="153" spans="2:2" x14ac:dyDescent="0.2">
      <c r="B153" s="392"/>
    </row>
    <row r="154" spans="2:2" x14ac:dyDescent="0.2">
      <c r="B154" s="392"/>
    </row>
    <row r="155" spans="2:2" x14ac:dyDescent="0.2">
      <c r="B155" s="392"/>
    </row>
    <row r="156" spans="2:2" x14ac:dyDescent="0.2">
      <c r="B156" s="392"/>
    </row>
    <row r="157" spans="2:2" x14ac:dyDescent="0.2">
      <c r="B157" s="392"/>
    </row>
    <row r="158" spans="2:2" x14ac:dyDescent="0.2">
      <c r="B158" s="392"/>
    </row>
    <row r="159" spans="2:2" x14ac:dyDescent="0.2">
      <c r="B159" s="392"/>
    </row>
    <row r="160" spans="2:2" x14ac:dyDescent="0.2">
      <c r="B160" s="392"/>
    </row>
    <row r="161" spans="2:2" x14ac:dyDescent="0.2">
      <c r="B161" s="392"/>
    </row>
    <row r="162" spans="2:2" x14ac:dyDescent="0.2">
      <c r="B162" s="392"/>
    </row>
    <row r="163" spans="2:2" x14ac:dyDescent="0.2">
      <c r="B163" s="392"/>
    </row>
    <row r="164" spans="2:2" x14ac:dyDescent="0.2">
      <c r="B164" s="392"/>
    </row>
    <row r="165" spans="2:2" x14ac:dyDescent="0.2">
      <c r="B165" s="392"/>
    </row>
    <row r="166" spans="2:2" x14ac:dyDescent="0.2">
      <c r="B166" s="392"/>
    </row>
    <row r="167" spans="2:2" x14ac:dyDescent="0.2">
      <c r="B167" s="392"/>
    </row>
    <row r="168" spans="2:2" x14ac:dyDescent="0.2">
      <c r="B168" s="392"/>
    </row>
    <row r="169" spans="2:2" x14ac:dyDescent="0.2">
      <c r="B169" s="392"/>
    </row>
    <row r="170" spans="2:2" x14ac:dyDescent="0.2">
      <c r="B170" s="392"/>
    </row>
    <row r="171" spans="2:2" x14ac:dyDescent="0.2">
      <c r="B171" s="392"/>
    </row>
    <row r="172" spans="2:2" x14ac:dyDescent="0.2">
      <c r="B172" s="392"/>
    </row>
    <row r="173" spans="2:2" x14ac:dyDescent="0.2">
      <c r="B173" s="392"/>
    </row>
    <row r="174" spans="2:2" x14ac:dyDescent="0.2">
      <c r="B174" s="392"/>
    </row>
    <row r="175" spans="2:2" x14ac:dyDescent="0.2">
      <c r="B175" s="392"/>
    </row>
    <row r="176" spans="2:2" x14ac:dyDescent="0.2">
      <c r="B176" s="392"/>
    </row>
    <row r="177" spans="2:2" x14ac:dyDescent="0.2">
      <c r="B177" s="392"/>
    </row>
    <row r="178" spans="2:2" x14ac:dyDescent="0.2">
      <c r="B178" s="392"/>
    </row>
    <row r="179" spans="2:2" x14ac:dyDescent="0.2">
      <c r="B179" s="392"/>
    </row>
    <row r="180" spans="2:2" x14ac:dyDescent="0.2">
      <c r="B180" s="392"/>
    </row>
    <row r="181" spans="2:2" x14ac:dyDescent="0.2">
      <c r="B181" s="392"/>
    </row>
    <row r="182" spans="2:2" x14ac:dyDescent="0.2">
      <c r="B182" s="392"/>
    </row>
    <row r="183" spans="2:2" x14ac:dyDescent="0.2">
      <c r="B183" s="392"/>
    </row>
    <row r="184" spans="2:2" x14ac:dyDescent="0.2">
      <c r="B184" s="392"/>
    </row>
    <row r="185" spans="2:2" x14ac:dyDescent="0.2">
      <c r="B185" s="392"/>
    </row>
    <row r="186" spans="2:2" x14ac:dyDescent="0.2">
      <c r="B186" s="392"/>
    </row>
    <row r="187" spans="2:2" x14ac:dyDescent="0.2">
      <c r="B187" s="392"/>
    </row>
    <row r="188" spans="2:2" x14ac:dyDescent="0.2">
      <c r="B188" s="392"/>
    </row>
    <row r="189" spans="2:2" x14ac:dyDescent="0.2">
      <c r="B189" s="392"/>
    </row>
    <row r="190" spans="2:2" x14ac:dyDescent="0.2">
      <c r="B190" s="392"/>
    </row>
    <row r="191" spans="2:2" x14ac:dyDescent="0.2">
      <c r="B191" s="392"/>
    </row>
    <row r="192" spans="2:2" x14ac:dyDescent="0.2">
      <c r="B192" s="392"/>
    </row>
    <row r="193" spans="2:2" x14ac:dyDescent="0.2">
      <c r="B193" s="392"/>
    </row>
    <row r="194" spans="2:2" x14ac:dyDescent="0.2">
      <c r="B194" s="392"/>
    </row>
    <row r="195" spans="2:2" x14ac:dyDescent="0.2">
      <c r="B195" s="392"/>
    </row>
    <row r="196" spans="2:2" x14ac:dyDescent="0.2">
      <c r="B196" s="392"/>
    </row>
    <row r="197" spans="2:2" x14ac:dyDescent="0.2">
      <c r="B197" s="392"/>
    </row>
    <row r="198" spans="2:2" x14ac:dyDescent="0.2">
      <c r="B198" s="392"/>
    </row>
    <row r="199" spans="2:2" x14ac:dyDescent="0.2">
      <c r="B199" s="392"/>
    </row>
    <row r="200" spans="2:2" x14ac:dyDescent="0.2">
      <c r="B200" s="392"/>
    </row>
    <row r="201" spans="2:2" x14ac:dyDescent="0.2">
      <c r="B201" s="392"/>
    </row>
    <row r="202" spans="2:2" x14ac:dyDescent="0.2">
      <c r="B202" s="392"/>
    </row>
    <row r="203" spans="2:2" x14ac:dyDescent="0.2">
      <c r="B203" s="392"/>
    </row>
    <row r="204" spans="2:2" x14ac:dyDescent="0.2">
      <c r="B204" s="392"/>
    </row>
    <row r="205" spans="2:2" x14ac:dyDescent="0.2">
      <c r="B205" s="392"/>
    </row>
    <row r="206" spans="2:2" x14ac:dyDescent="0.2">
      <c r="B206" s="392"/>
    </row>
    <row r="207" spans="2:2" x14ac:dyDescent="0.2">
      <c r="B207" s="392"/>
    </row>
    <row r="208" spans="2:2" x14ac:dyDescent="0.2">
      <c r="B208" s="392"/>
    </row>
    <row r="209" spans="2:2" x14ac:dyDescent="0.2">
      <c r="B209" s="392"/>
    </row>
    <row r="210" spans="2:2" x14ac:dyDescent="0.2">
      <c r="B210" s="392"/>
    </row>
    <row r="211" spans="2:2" x14ac:dyDescent="0.2">
      <c r="B211" s="392"/>
    </row>
    <row r="212" spans="2:2" x14ac:dyDescent="0.2">
      <c r="B212" s="392"/>
    </row>
    <row r="213" spans="2:2" x14ac:dyDescent="0.2">
      <c r="B213" s="392"/>
    </row>
    <row r="214" spans="2:2" x14ac:dyDescent="0.2">
      <c r="B214" s="392"/>
    </row>
    <row r="215" spans="2:2" x14ac:dyDescent="0.2">
      <c r="B215" s="392"/>
    </row>
    <row r="216" spans="2:2" x14ac:dyDescent="0.2">
      <c r="B216" s="392"/>
    </row>
    <row r="217" spans="2:2" x14ac:dyDescent="0.2">
      <c r="B217" s="392"/>
    </row>
    <row r="218" spans="2:2" x14ac:dyDescent="0.2">
      <c r="B218" s="392"/>
    </row>
    <row r="219" spans="2:2" x14ac:dyDescent="0.2">
      <c r="B219" s="392"/>
    </row>
    <row r="220" spans="2:2" x14ac:dyDescent="0.2">
      <c r="B220" s="392"/>
    </row>
    <row r="221" spans="2:2" x14ac:dyDescent="0.2">
      <c r="B221" s="392"/>
    </row>
    <row r="222" spans="2:2" x14ac:dyDescent="0.2">
      <c r="B222" s="392"/>
    </row>
    <row r="223" spans="2:2" x14ac:dyDescent="0.2">
      <c r="B223" s="392"/>
    </row>
    <row r="224" spans="2:2" x14ac:dyDescent="0.2">
      <c r="B224" s="392"/>
    </row>
    <row r="225" spans="2:2" x14ac:dyDescent="0.2">
      <c r="B225" s="392"/>
    </row>
    <row r="226" spans="2:2" x14ac:dyDescent="0.2">
      <c r="B226" s="392"/>
    </row>
    <row r="227" spans="2:2" x14ac:dyDescent="0.2">
      <c r="B227" s="392"/>
    </row>
    <row r="228" spans="2:2" x14ac:dyDescent="0.2">
      <c r="B228" s="392"/>
    </row>
    <row r="229" spans="2:2" x14ac:dyDescent="0.2">
      <c r="B229" s="392"/>
    </row>
    <row r="230" spans="2:2" x14ac:dyDescent="0.2">
      <c r="B230" s="392"/>
    </row>
    <row r="231" spans="2:2" x14ac:dyDescent="0.2">
      <c r="B231" s="392"/>
    </row>
    <row r="232" spans="2:2" x14ac:dyDescent="0.2">
      <c r="B232" s="392"/>
    </row>
    <row r="233" spans="2:2" x14ac:dyDescent="0.2">
      <c r="B233" s="392"/>
    </row>
    <row r="234" spans="2:2" x14ac:dyDescent="0.2">
      <c r="B234" s="392"/>
    </row>
    <row r="235" spans="2:2" x14ac:dyDescent="0.2">
      <c r="B235" s="392"/>
    </row>
    <row r="236" spans="2:2" x14ac:dyDescent="0.2">
      <c r="B236" s="392"/>
    </row>
    <row r="237" spans="2:2" x14ac:dyDescent="0.2">
      <c r="B237" s="392"/>
    </row>
    <row r="238" spans="2:2" x14ac:dyDescent="0.2">
      <c r="B238" s="392"/>
    </row>
    <row r="239" spans="2:2" x14ac:dyDescent="0.2">
      <c r="B239" s="392"/>
    </row>
    <row r="240" spans="2:2" x14ac:dyDescent="0.2">
      <c r="B240" s="392"/>
    </row>
    <row r="241" spans="2:2" x14ac:dyDescent="0.2">
      <c r="B241" s="392"/>
    </row>
    <row r="242" spans="2:2" x14ac:dyDescent="0.2">
      <c r="B242" s="392"/>
    </row>
    <row r="243" spans="2:2" x14ac:dyDescent="0.2">
      <c r="B243" s="392"/>
    </row>
    <row r="244" spans="2:2" x14ac:dyDescent="0.2">
      <c r="B244" s="392"/>
    </row>
    <row r="245" spans="2:2" x14ac:dyDescent="0.2">
      <c r="B245" s="392"/>
    </row>
    <row r="246" spans="2:2" x14ac:dyDescent="0.2">
      <c r="B246" s="392"/>
    </row>
    <row r="247" spans="2:2" x14ac:dyDescent="0.2">
      <c r="B247" s="392"/>
    </row>
    <row r="248" spans="2:2" x14ac:dyDescent="0.2">
      <c r="B248" s="392"/>
    </row>
    <row r="249" spans="2:2" x14ac:dyDescent="0.2">
      <c r="B249" s="392"/>
    </row>
    <row r="250" spans="2:2" x14ac:dyDescent="0.2">
      <c r="B250" s="392"/>
    </row>
    <row r="251" spans="2:2" x14ac:dyDescent="0.2">
      <c r="B251" s="392"/>
    </row>
    <row r="252" spans="2:2" x14ac:dyDescent="0.2">
      <c r="B252" s="392"/>
    </row>
    <row r="253" spans="2:2" x14ac:dyDescent="0.2">
      <c r="B253" s="392"/>
    </row>
    <row r="254" spans="2:2" x14ac:dyDescent="0.2">
      <c r="B254" s="392"/>
    </row>
    <row r="255" spans="2:2" x14ac:dyDescent="0.2">
      <c r="B255" s="392"/>
    </row>
    <row r="256" spans="2:2" x14ac:dyDescent="0.2">
      <c r="B256" s="392"/>
    </row>
    <row r="257" spans="2:2" x14ac:dyDescent="0.2">
      <c r="B257" s="392"/>
    </row>
    <row r="258" spans="2:2" x14ac:dyDescent="0.2">
      <c r="B258" s="392"/>
    </row>
    <row r="259" spans="2:2" x14ac:dyDescent="0.2">
      <c r="B259" s="392"/>
    </row>
    <row r="260" spans="2:2" x14ac:dyDescent="0.2">
      <c r="B260" s="392"/>
    </row>
    <row r="261" spans="2:2" x14ac:dyDescent="0.2">
      <c r="B261" s="392"/>
    </row>
    <row r="262" spans="2:2" x14ac:dyDescent="0.2">
      <c r="B262" s="392"/>
    </row>
    <row r="263" spans="2:2" x14ac:dyDescent="0.2">
      <c r="B263" s="392"/>
    </row>
    <row r="264" spans="2:2" x14ac:dyDescent="0.2">
      <c r="B264" s="392"/>
    </row>
    <row r="265" spans="2:2" x14ac:dyDescent="0.2">
      <c r="B265" s="392"/>
    </row>
    <row r="266" spans="2:2" x14ac:dyDescent="0.2">
      <c r="B266" s="392"/>
    </row>
    <row r="267" spans="2:2" x14ac:dyDescent="0.2">
      <c r="B267" s="392"/>
    </row>
    <row r="268" spans="2:2" x14ac:dyDescent="0.2">
      <c r="B268" s="392"/>
    </row>
    <row r="269" spans="2:2" x14ac:dyDescent="0.2">
      <c r="B269" s="392"/>
    </row>
    <row r="270" spans="2:2" x14ac:dyDescent="0.2">
      <c r="B270" s="392"/>
    </row>
    <row r="271" spans="2:2" x14ac:dyDescent="0.2">
      <c r="B271" s="392"/>
    </row>
    <row r="272" spans="2:2" x14ac:dyDescent="0.2">
      <c r="B272" s="392"/>
    </row>
    <row r="273" spans="2:2" x14ac:dyDescent="0.2">
      <c r="B273" s="392"/>
    </row>
    <row r="274" spans="2:2" x14ac:dyDescent="0.2">
      <c r="B274" s="392"/>
    </row>
    <row r="275" spans="2:2" x14ac:dyDescent="0.2">
      <c r="B275" s="392"/>
    </row>
    <row r="276" spans="2:2" x14ac:dyDescent="0.2">
      <c r="B276" s="392"/>
    </row>
    <row r="277" spans="2:2" x14ac:dyDescent="0.2">
      <c r="B277" s="392"/>
    </row>
    <row r="278" spans="2:2" x14ac:dyDescent="0.2">
      <c r="B278" s="392"/>
    </row>
    <row r="279" spans="2:2" x14ac:dyDescent="0.2">
      <c r="B279" s="392"/>
    </row>
    <row r="280" spans="2:2" x14ac:dyDescent="0.2">
      <c r="B280" s="392"/>
    </row>
    <row r="281" spans="2:2" x14ac:dyDescent="0.2">
      <c r="B281" s="392"/>
    </row>
    <row r="282" spans="2:2" x14ac:dyDescent="0.2">
      <c r="B282" s="392"/>
    </row>
    <row r="283" spans="2:2" x14ac:dyDescent="0.2">
      <c r="B283" s="392"/>
    </row>
    <row r="284" spans="2:2" x14ac:dyDescent="0.2">
      <c r="B284" s="392"/>
    </row>
    <row r="285" spans="2:2" x14ac:dyDescent="0.2">
      <c r="B285" s="392"/>
    </row>
    <row r="286" spans="2:2" x14ac:dyDescent="0.2">
      <c r="B286" s="392"/>
    </row>
    <row r="287" spans="2:2" x14ac:dyDescent="0.2">
      <c r="B287" s="392"/>
    </row>
    <row r="288" spans="2:2" x14ac:dyDescent="0.2">
      <c r="B288" s="418"/>
    </row>
    <row r="289" spans="2:2" x14ac:dyDescent="0.2">
      <c r="B289" s="418"/>
    </row>
    <row r="290" spans="2:2" x14ac:dyDescent="0.2">
      <c r="B290" s="418"/>
    </row>
    <row r="291" spans="2:2" x14ac:dyDescent="0.2">
      <c r="B291" s="418"/>
    </row>
    <row r="292" spans="2:2" x14ac:dyDescent="0.2">
      <c r="B292" s="418"/>
    </row>
    <row r="293" spans="2:2" x14ac:dyDescent="0.2">
      <c r="B293" s="418"/>
    </row>
    <row r="294" spans="2:2" x14ac:dyDescent="0.2">
      <c r="B294" s="418"/>
    </row>
    <row r="295" spans="2:2" x14ac:dyDescent="0.2">
      <c r="B295" s="418"/>
    </row>
    <row r="296" spans="2:2" x14ac:dyDescent="0.2">
      <c r="B296" s="418"/>
    </row>
    <row r="297" spans="2:2" x14ac:dyDescent="0.2">
      <c r="B297" s="418"/>
    </row>
    <row r="298" spans="2:2" x14ac:dyDescent="0.2">
      <c r="B298" s="418"/>
    </row>
    <row r="299" spans="2:2" x14ac:dyDescent="0.2">
      <c r="B299" s="418"/>
    </row>
    <row r="300" spans="2:2" x14ac:dyDescent="0.2">
      <c r="B300" s="418"/>
    </row>
    <row r="301" spans="2:2" x14ac:dyDescent="0.2">
      <c r="B301" s="418"/>
    </row>
    <row r="302" spans="2:2" x14ac:dyDescent="0.2">
      <c r="B302" s="418"/>
    </row>
    <row r="303" spans="2:2" x14ac:dyDescent="0.2">
      <c r="B303" s="418"/>
    </row>
    <row r="304" spans="2:2" x14ac:dyDescent="0.2">
      <c r="B304" s="418"/>
    </row>
    <row r="305" spans="2:2" x14ac:dyDescent="0.2">
      <c r="B305" s="418"/>
    </row>
    <row r="306" spans="2:2" x14ac:dyDescent="0.2">
      <c r="B306" s="418"/>
    </row>
    <row r="307" spans="2:2" x14ac:dyDescent="0.2">
      <c r="B307" s="418"/>
    </row>
    <row r="308" spans="2:2" x14ac:dyDescent="0.2">
      <c r="B308" s="418"/>
    </row>
    <row r="309" spans="2:2" x14ac:dyDescent="0.2">
      <c r="B309" s="418"/>
    </row>
    <row r="310" spans="2:2" x14ac:dyDescent="0.2">
      <c r="B310" s="418"/>
    </row>
    <row r="311" spans="2:2" x14ac:dyDescent="0.2">
      <c r="B311" s="418"/>
    </row>
    <row r="312" spans="2:2" x14ac:dyDescent="0.2">
      <c r="B312" s="418"/>
    </row>
    <row r="313" spans="2:2" x14ac:dyDescent="0.2">
      <c r="B313" s="418"/>
    </row>
    <row r="314" spans="2:2" x14ac:dyDescent="0.2">
      <c r="B314" s="418"/>
    </row>
    <row r="315" spans="2:2" x14ac:dyDescent="0.2">
      <c r="B315" s="418"/>
    </row>
    <row r="316" spans="2:2" x14ac:dyDescent="0.2">
      <c r="B316" s="418"/>
    </row>
    <row r="317" spans="2:2" x14ac:dyDescent="0.2">
      <c r="B317" s="418"/>
    </row>
    <row r="318" spans="2:2" x14ac:dyDescent="0.2">
      <c r="B318" s="418"/>
    </row>
    <row r="319" spans="2:2" x14ac:dyDescent="0.2">
      <c r="B319" s="418"/>
    </row>
    <row r="320" spans="2:2" x14ac:dyDescent="0.2">
      <c r="B320" s="418"/>
    </row>
    <row r="321" spans="2:2" x14ac:dyDescent="0.2">
      <c r="B321" s="418"/>
    </row>
    <row r="322" spans="2:2" x14ac:dyDescent="0.2">
      <c r="B322" s="418"/>
    </row>
    <row r="323" spans="2:2" x14ac:dyDescent="0.2">
      <c r="B323" s="418"/>
    </row>
    <row r="324" spans="2:2" x14ac:dyDescent="0.2">
      <c r="B324" s="418"/>
    </row>
    <row r="325" spans="2:2" x14ac:dyDescent="0.2">
      <c r="B325" s="418"/>
    </row>
    <row r="326" spans="2:2" x14ac:dyDescent="0.2">
      <c r="B326" s="418"/>
    </row>
    <row r="327" spans="2:2" x14ac:dyDescent="0.2">
      <c r="B327" s="418"/>
    </row>
    <row r="328" spans="2:2" x14ac:dyDescent="0.2">
      <c r="B328" s="418"/>
    </row>
    <row r="329" spans="2:2" x14ac:dyDescent="0.2">
      <c r="B329" s="418"/>
    </row>
    <row r="330" spans="2:2" x14ac:dyDescent="0.2">
      <c r="B330" s="418"/>
    </row>
    <row r="331" spans="2:2" x14ac:dyDescent="0.2">
      <c r="B331" s="418"/>
    </row>
    <row r="332" spans="2:2" x14ac:dyDescent="0.2">
      <c r="B332" s="418"/>
    </row>
    <row r="333" spans="2:2" x14ac:dyDescent="0.2">
      <c r="B333" s="418"/>
    </row>
    <row r="334" spans="2:2" x14ac:dyDescent="0.2">
      <c r="B334" s="418"/>
    </row>
    <row r="335" spans="2:2" x14ac:dyDescent="0.2">
      <c r="B335" s="418"/>
    </row>
    <row r="336" spans="2:2" x14ac:dyDescent="0.2">
      <c r="B336" s="418"/>
    </row>
    <row r="337" spans="2:2" x14ac:dyDescent="0.2">
      <c r="B337" s="418"/>
    </row>
    <row r="338" spans="2:2" x14ac:dyDescent="0.2">
      <c r="B338" s="418"/>
    </row>
    <row r="339" spans="2:2" x14ac:dyDescent="0.2">
      <c r="B339" s="418"/>
    </row>
    <row r="340" spans="2:2" x14ac:dyDescent="0.2">
      <c r="B340" s="418"/>
    </row>
    <row r="341" spans="2:2" x14ac:dyDescent="0.2">
      <c r="B341" s="418"/>
    </row>
    <row r="342" spans="2:2" x14ac:dyDescent="0.2">
      <c r="B342" s="418"/>
    </row>
    <row r="343" spans="2:2" x14ac:dyDescent="0.2">
      <c r="B343" s="418"/>
    </row>
    <row r="344" spans="2:2" x14ac:dyDescent="0.2">
      <c r="B344" s="418"/>
    </row>
    <row r="345" spans="2:2" x14ac:dyDescent="0.2">
      <c r="B345" s="418"/>
    </row>
    <row r="346" spans="2:2" x14ac:dyDescent="0.2">
      <c r="B346" s="418"/>
    </row>
    <row r="347" spans="2:2" x14ac:dyDescent="0.2">
      <c r="B347" s="418"/>
    </row>
    <row r="348" spans="2:2" x14ac:dyDescent="0.2">
      <c r="B348" s="418"/>
    </row>
    <row r="349" spans="2:2" x14ac:dyDescent="0.2">
      <c r="B349" s="418"/>
    </row>
    <row r="350" spans="2:2" x14ac:dyDescent="0.2">
      <c r="B350" s="418"/>
    </row>
    <row r="351" spans="2:2" x14ac:dyDescent="0.2">
      <c r="B351" s="418"/>
    </row>
    <row r="352" spans="2:2" x14ac:dyDescent="0.2">
      <c r="B352" s="418"/>
    </row>
    <row r="353" spans="2:2" x14ac:dyDescent="0.2">
      <c r="B353" s="418"/>
    </row>
    <row r="354" spans="2:2" x14ac:dyDescent="0.2">
      <c r="B354" s="418"/>
    </row>
    <row r="355" spans="2:2" x14ac:dyDescent="0.2">
      <c r="B355" s="418"/>
    </row>
    <row r="356" spans="2:2" x14ac:dyDescent="0.2">
      <c r="B356" s="418"/>
    </row>
    <row r="357" spans="2:2" x14ac:dyDescent="0.2">
      <c r="B357" s="418"/>
    </row>
    <row r="358" spans="2:2" x14ac:dyDescent="0.2">
      <c r="B358" s="418"/>
    </row>
    <row r="359" spans="2:2" x14ac:dyDescent="0.2">
      <c r="B359" s="418"/>
    </row>
    <row r="360" spans="2:2" x14ac:dyDescent="0.2">
      <c r="B360" s="418"/>
    </row>
    <row r="361" spans="2:2" x14ac:dyDescent="0.2">
      <c r="B361" s="418"/>
    </row>
    <row r="362" spans="2:2" x14ac:dyDescent="0.2">
      <c r="B362" s="418"/>
    </row>
    <row r="363" spans="2:2" x14ac:dyDescent="0.2">
      <c r="B363" s="418"/>
    </row>
    <row r="364" spans="2:2" x14ac:dyDescent="0.2">
      <c r="B364" s="418"/>
    </row>
    <row r="365" spans="2:2" x14ac:dyDescent="0.2">
      <c r="B365" s="418"/>
    </row>
    <row r="366" spans="2:2" x14ac:dyDescent="0.2">
      <c r="B366" s="418"/>
    </row>
    <row r="367" spans="2:2" x14ac:dyDescent="0.2">
      <c r="B367" s="418"/>
    </row>
    <row r="368" spans="2:2" x14ac:dyDescent="0.2">
      <c r="B368" s="418"/>
    </row>
    <row r="369" spans="2:2" x14ac:dyDescent="0.2">
      <c r="B369" s="418"/>
    </row>
    <row r="370" spans="2:2" x14ac:dyDescent="0.2">
      <c r="B370" s="418"/>
    </row>
    <row r="371" spans="2:2" x14ac:dyDescent="0.2">
      <c r="B371" s="418"/>
    </row>
    <row r="372" spans="2:2" x14ac:dyDescent="0.2">
      <c r="B372" s="418"/>
    </row>
    <row r="373" spans="2:2" x14ac:dyDescent="0.2">
      <c r="B373" s="418"/>
    </row>
    <row r="374" spans="2:2" x14ac:dyDescent="0.2">
      <c r="B374" s="418"/>
    </row>
    <row r="375" spans="2:2" x14ac:dyDescent="0.2">
      <c r="B375" s="418"/>
    </row>
    <row r="376" spans="2:2" x14ac:dyDescent="0.2">
      <c r="B376" s="418"/>
    </row>
    <row r="377" spans="2:2" x14ac:dyDescent="0.2">
      <c r="B377" s="418"/>
    </row>
    <row r="378" spans="2:2" x14ac:dyDescent="0.2">
      <c r="B378" s="418"/>
    </row>
    <row r="379" spans="2:2" x14ac:dyDescent="0.2">
      <c r="B379" s="418"/>
    </row>
    <row r="380" spans="2:2" x14ac:dyDescent="0.2">
      <c r="B380" s="418"/>
    </row>
    <row r="381" spans="2:2" x14ac:dyDescent="0.2">
      <c r="B381" s="418"/>
    </row>
    <row r="382" spans="2:2" x14ac:dyDescent="0.2">
      <c r="B382" s="418"/>
    </row>
    <row r="383" spans="2:2" x14ac:dyDescent="0.2">
      <c r="B383" s="418"/>
    </row>
    <row r="384" spans="2:2" x14ac:dyDescent="0.2">
      <c r="B384" s="418"/>
    </row>
    <row r="385" spans="2:2" x14ac:dyDescent="0.2">
      <c r="B385" s="418"/>
    </row>
    <row r="386" spans="2:2" x14ac:dyDescent="0.2">
      <c r="B386" s="418"/>
    </row>
    <row r="387" spans="2:2" x14ac:dyDescent="0.2">
      <c r="B387" s="418"/>
    </row>
    <row r="388" spans="2:2" x14ac:dyDescent="0.2">
      <c r="B388" s="418"/>
    </row>
    <row r="389" spans="2:2" x14ac:dyDescent="0.2">
      <c r="B389" s="418"/>
    </row>
    <row r="390" spans="2:2" x14ac:dyDescent="0.2">
      <c r="B390" s="418"/>
    </row>
    <row r="391" spans="2:2" x14ac:dyDescent="0.2">
      <c r="B391" s="418"/>
    </row>
    <row r="392" spans="2:2" x14ac:dyDescent="0.2">
      <c r="B392" s="418"/>
    </row>
    <row r="393" spans="2:2" x14ac:dyDescent="0.2">
      <c r="B393" s="418"/>
    </row>
    <row r="394" spans="2:2" x14ac:dyDescent="0.2">
      <c r="B394" s="418"/>
    </row>
    <row r="395" spans="2:2" x14ac:dyDescent="0.2">
      <c r="B395" s="418"/>
    </row>
    <row r="396" spans="2:2" x14ac:dyDescent="0.2">
      <c r="B396" s="418"/>
    </row>
    <row r="397" spans="2:2" x14ac:dyDescent="0.2">
      <c r="B397" s="418"/>
    </row>
    <row r="398" spans="2:2" x14ac:dyDescent="0.2">
      <c r="B398" s="418"/>
    </row>
    <row r="399" spans="2:2" x14ac:dyDescent="0.2">
      <c r="B399" s="418"/>
    </row>
    <row r="400" spans="2:2" x14ac:dyDescent="0.2">
      <c r="B400" s="418"/>
    </row>
    <row r="401" spans="2:2" x14ac:dyDescent="0.2">
      <c r="B401" s="418"/>
    </row>
    <row r="402" spans="2:2" x14ac:dyDescent="0.2">
      <c r="B402" s="418"/>
    </row>
    <row r="403" spans="2:2" x14ac:dyDescent="0.2">
      <c r="B403" s="418"/>
    </row>
    <row r="404" spans="2:2" x14ac:dyDescent="0.2">
      <c r="B404" s="418"/>
    </row>
    <row r="405" spans="2:2" x14ac:dyDescent="0.2">
      <c r="B405" s="418"/>
    </row>
    <row r="406" spans="2:2" x14ac:dyDescent="0.2">
      <c r="B406" s="418"/>
    </row>
    <row r="407" spans="2:2" x14ac:dyDescent="0.2">
      <c r="B407" s="418"/>
    </row>
    <row r="408" spans="2:2" x14ac:dyDescent="0.2">
      <c r="B408" s="418"/>
    </row>
    <row r="409" spans="2:2" x14ac:dyDescent="0.2">
      <c r="B409" s="418"/>
    </row>
    <row r="410" spans="2:2" x14ac:dyDescent="0.2">
      <c r="B410" s="418"/>
    </row>
    <row r="411" spans="2:2" x14ac:dyDescent="0.2">
      <c r="B411" s="418"/>
    </row>
    <row r="412" spans="2:2" x14ac:dyDescent="0.2">
      <c r="B412" s="418"/>
    </row>
    <row r="413" spans="2:2" x14ac:dyDescent="0.2">
      <c r="B413" s="418"/>
    </row>
    <row r="414" spans="2:2" x14ac:dyDescent="0.2">
      <c r="B414" s="418"/>
    </row>
    <row r="415" spans="2:2" x14ac:dyDescent="0.2">
      <c r="B415" s="418"/>
    </row>
    <row r="416" spans="2:2" x14ac:dyDescent="0.2">
      <c r="B416" s="418"/>
    </row>
    <row r="417" spans="2:2" x14ac:dyDescent="0.2">
      <c r="B417" s="418"/>
    </row>
    <row r="418" spans="2:2" x14ac:dyDescent="0.2">
      <c r="B418" s="418"/>
    </row>
    <row r="419" spans="2:2" x14ac:dyDescent="0.2">
      <c r="B419" s="418"/>
    </row>
    <row r="420" spans="2:2" x14ac:dyDescent="0.2">
      <c r="B420" s="418"/>
    </row>
    <row r="421" spans="2:2" x14ac:dyDescent="0.2">
      <c r="B421" s="418"/>
    </row>
    <row r="422" spans="2:2" x14ac:dyDescent="0.2">
      <c r="B422" s="418"/>
    </row>
    <row r="423" spans="2:2" x14ac:dyDescent="0.2">
      <c r="B423" s="418"/>
    </row>
    <row r="424" spans="2:2" x14ac:dyDescent="0.2">
      <c r="B424" s="418"/>
    </row>
    <row r="425" spans="2:2" x14ac:dyDescent="0.2">
      <c r="B425" s="418"/>
    </row>
    <row r="426" spans="2:2" x14ac:dyDescent="0.2">
      <c r="B426" s="418"/>
    </row>
    <row r="427" spans="2:2" x14ac:dyDescent="0.2">
      <c r="B427" s="418"/>
    </row>
    <row r="428" spans="2:2" x14ac:dyDescent="0.2">
      <c r="B428" s="418"/>
    </row>
    <row r="429" spans="2:2" x14ac:dyDescent="0.2">
      <c r="B429" s="418"/>
    </row>
    <row r="430" spans="2:2" x14ac:dyDescent="0.2">
      <c r="B430" s="418"/>
    </row>
    <row r="431" spans="2:2" x14ac:dyDescent="0.2">
      <c r="B431" s="418"/>
    </row>
    <row r="432" spans="2:2" x14ac:dyDescent="0.2">
      <c r="B432" s="418"/>
    </row>
    <row r="433" spans="2:2" x14ac:dyDescent="0.2">
      <c r="B433" s="418"/>
    </row>
    <row r="434" spans="2:2" x14ac:dyDescent="0.2">
      <c r="B434" s="418"/>
    </row>
    <row r="435" spans="2:2" x14ac:dyDescent="0.2">
      <c r="B435" s="418"/>
    </row>
    <row r="436" spans="2:2" x14ac:dyDescent="0.2">
      <c r="B436" s="418"/>
    </row>
    <row r="437" spans="2:2" x14ac:dyDescent="0.2">
      <c r="B437" s="418"/>
    </row>
    <row r="438" spans="2:2" x14ac:dyDescent="0.2">
      <c r="B438" s="418"/>
    </row>
    <row r="439" spans="2:2" x14ac:dyDescent="0.2">
      <c r="B439" s="418"/>
    </row>
    <row r="440" spans="2:2" x14ac:dyDescent="0.2">
      <c r="B440" s="418"/>
    </row>
    <row r="441" spans="2:2" x14ac:dyDescent="0.2">
      <c r="B441" s="418"/>
    </row>
    <row r="442" spans="2:2" x14ac:dyDescent="0.2">
      <c r="B442" s="418"/>
    </row>
    <row r="443" spans="2:2" x14ac:dyDescent="0.2">
      <c r="B443" s="418"/>
    </row>
    <row r="444" spans="2:2" x14ac:dyDescent="0.2">
      <c r="B444" s="418"/>
    </row>
    <row r="445" spans="2:2" x14ac:dyDescent="0.2">
      <c r="B445" s="418"/>
    </row>
    <row r="446" spans="2:2" x14ac:dyDescent="0.2">
      <c r="B446" s="418"/>
    </row>
    <row r="447" spans="2:2" x14ac:dyDescent="0.2">
      <c r="B447" s="418"/>
    </row>
    <row r="448" spans="2:2" x14ac:dyDescent="0.2">
      <c r="B448" s="418"/>
    </row>
    <row r="449" spans="2:2" x14ac:dyDescent="0.2">
      <c r="B449" s="418"/>
    </row>
    <row r="450" spans="2:2" x14ac:dyDescent="0.2">
      <c r="B450" s="418"/>
    </row>
    <row r="451" spans="2:2" x14ac:dyDescent="0.2">
      <c r="B451" s="418"/>
    </row>
    <row r="452" spans="2:2" x14ac:dyDescent="0.2">
      <c r="B452" s="418"/>
    </row>
    <row r="453" spans="2:2" x14ac:dyDescent="0.2">
      <c r="B453" s="418"/>
    </row>
    <row r="454" spans="2:2" x14ac:dyDescent="0.2">
      <c r="B454" s="418"/>
    </row>
    <row r="455" spans="2:2" x14ac:dyDescent="0.2">
      <c r="B455" s="418"/>
    </row>
    <row r="456" spans="2:2" x14ac:dyDescent="0.2">
      <c r="B456" s="418"/>
    </row>
    <row r="457" spans="2:2" x14ac:dyDescent="0.2">
      <c r="B457" s="418"/>
    </row>
    <row r="458" spans="2:2" x14ac:dyDescent="0.2">
      <c r="B458" s="418"/>
    </row>
    <row r="459" spans="2:2" x14ac:dyDescent="0.2">
      <c r="B459" s="418"/>
    </row>
    <row r="460" spans="2:2" x14ac:dyDescent="0.2">
      <c r="B460" s="418"/>
    </row>
    <row r="461" spans="2:2" x14ac:dyDescent="0.2">
      <c r="B461" s="418"/>
    </row>
    <row r="462" spans="2:2" x14ac:dyDescent="0.2">
      <c r="B462" s="418"/>
    </row>
    <row r="463" spans="2:2" x14ac:dyDescent="0.2">
      <c r="B463" s="418"/>
    </row>
    <row r="464" spans="2:2" x14ac:dyDescent="0.2">
      <c r="B464" s="418"/>
    </row>
    <row r="465" spans="2:2" x14ac:dyDescent="0.2">
      <c r="B465" s="418"/>
    </row>
    <row r="466" spans="2:2" x14ac:dyDescent="0.2">
      <c r="B466" s="418"/>
    </row>
    <row r="467" spans="2:2" x14ac:dyDescent="0.2">
      <c r="B467" s="418"/>
    </row>
    <row r="468" spans="2:2" x14ac:dyDescent="0.2">
      <c r="B468" s="418"/>
    </row>
    <row r="469" spans="2:2" x14ac:dyDescent="0.2">
      <c r="B469" s="418"/>
    </row>
    <row r="470" spans="2:2" x14ac:dyDescent="0.2">
      <c r="B470" s="418"/>
    </row>
    <row r="471" spans="2:2" x14ac:dyDescent="0.2">
      <c r="B471" s="418"/>
    </row>
    <row r="472" spans="2:2" x14ac:dyDescent="0.2">
      <c r="B472" s="418"/>
    </row>
    <row r="473" spans="2:2" x14ac:dyDescent="0.2">
      <c r="B473" s="418"/>
    </row>
    <row r="474" spans="2:2" x14ac:dyDescent="0.2">
      <c r="B474" s="418"/>
    </row>
    <row r="475" spans="2:2" x14ac:dyDescent="0.2">
      <c r="B475" s="418"/>
    </row>
    <row r="476" spans="2:2" x14ac:dyDescent="0.2">
      <c r="B476" s="418"/>
    </row>
    <row r="477" spans="2:2" x14ac:dyDescent="0.2">
      <c r="B477" s="418"/>
    </row>
    <row r="478" spans="2:2" x14ac:dyDescent="0.2">
      <c r="B478" s="418"/>
    </row>
    <row r="479" spans="2:2" x14ac:dyDescent="0.2">
      <c r="B479" s="418"/>
    </row>
    <row r="480" spans="2:2" x14ac:dyDescent="0.2">
      <c r="B480" s="418"/>
    </row>
    <row r="481" spans="2:2" x14ac:dyDescent="0.2">
      <c r="B481" s="418"/>
    </row>
    <row r="482" spans="2:2" x14ac:dyDescent="0.2">
      <c r="B482" s="418"/>
    </row>
    <row r="483" spans="2:2" x14ac:dyDescent="0.2">
      <c r="B483" s="418"/>
    </row>
    <row r="484" spans="2:2" x14ac:dyDescent="0.2">
      <c r="B484" s="418"/>
    </row>
    <row r="485" spans="2:2" x14ac:dyDescent="0.2">
      <c r="B485" s="418"/>
    </row>
    <row r="486" spans="2:2" x14ac:dyDescent="0.2">
      <c r="B486" s="418"/>
    </row>
    <row r="487" spans="2:2" x14ac:dyDescent="0.2">
      <c r="B487" s="418"/>
    </row>
    <row r="488" spans="2:2" x14ac:dyDescent="0.2">
      <c r="B488" s="418"/>
    </row>
    <row r="489" spans="2:2" x14ac:dyDescent="0.2">
      <c r="B489" s="418"/>
    </row>
    <row r="490" spans="2:2" x14ac:dyDescent="0.2">
      <c r="B490" s="418"/>
    </row>
    <row r="491" spans="2:2" x14ac:dyDescent="0.2">
      <c r="B491" s="418"/>
    </row>
    <row r="492" spans="2:2" x14ac:dyDescent="0.2">
      <c r="B492" s="418"/>
    </row>
    <row r="493" spans="2:2" x14ac:dyDescent="0.2">
      <c r="B493" s="418"/>
    </row>
    <row r="494" spans="2:2" x14ac:dyDescent="0.2">
      <c r="B494" s="418"/>
    </row>
    <row r="495" spans="2:2" x14ac:dyDescent="0.2">
      <c r="B495" s="418"/>
    </row>
    <row r="496" spans="2:2" x14ac:dyDescent="0.2">
      <c r="B496" s="418"/>
    </row>
    <row r="497" spans="2:2" x14ac:dyDescent="0.2">
      <c r="B497" s="418"/>
    </row>
    <row r="498" spans="2:2" x14ac:dyDescent="0.2">
      <c r="B498" s="418"/>
    </row>
    <row r="499" spans="2:2" x14ac:dyDescent="0.2">
      <c r="B499" s="418"/>
    </row>
    <row r="500" spans="2:2" x14ac:dyDescent="0.2">
      <c r="B500" s="418"/>
    </row>
    <row r="501" spans="2:2" x14ac:dyDescent="0.2">
      <c r="B501" s="418"/>
    </row>
    <row r="502" spans="2:2" x14ac:dyDescent="0.2">
      <c r="B502" s="418"/>
    </row>
    <row r="503" spans="2:2" x14ac:dyDescent="0.2">
      <c r="B503" s="418"/>
    </row>
    <row r="504" spans="2:2" x14ac:dyDescent="0.2">
      <c r="B504" s="418"/>
    </row>
    <row r="505" spans="2:2" x14ac:dyDescent="0.2">
      <c r="B505" s="418"/>
    </row>
    <row r="506" spans="2:2" x14ac:dyDescent="0.2">
      <c r="B506" s="418"/>
    </row>
    <row r="507" spans="2:2" x14ac:dyDescent="0.2">
      <c r="B507" s="418"/>
    </row>
    <row r="508" spans="2:2" x14ac:dyDescent="0.2">
      <c r="B508" s="418"/>
    </row>
    <row r="509" spans="2:2" x14ac:dyDescent="0.2">
      <c r="B509" s="418"/>
    </row>
    <row r="510" spans="2:2" x14ac:dyDescent="0.2">
      <c r="B510" s="418"/>
    </row>
    <row r="511" spans="2:2" x14ac:dyDescent="0.2">
      <c r="B511" s="418"/>
    </row>
    <row r="512" spans="2:2" x14ac:dyDescent="0.2">
      <c r="B512" s="418"/>
    </row>
    <row r="513" spans="2:2" x14ac:dyDescent="0.2">
      <c r="B513" s="418"/>
    </row>
    <row r="514" spans="2:2" x14ac:dyDescent="0.2">
      <c r="B514" s="418"/>
    </row>
    <row r="515" spans="2:2" x14ac:dyDescent="0.2">
      <c r="B515" s="418"/>
    </row>
    <row r="516" spans="2:2" x14ac:dyDescent="0.2">
      <c r="B516" s="418"/>
    </row>
    <row r="517" spans="2:2" x14ac:dyDescent="0.2">
      <c r="B517" s="418"/>
    </row>
    <row r="518" spans="2:2" x14ac:dyDescent="0.2">
      <c r="B518" s="418"/>
    </row>
    <row r="519" spans="2:2" x14ac:dyDescent="0.2">
      <c r="B519" s="418"/>
    </row>
    <row r="520" spans="2:2" x14ac:dyDescent="0.2">
      <c r="B520" s="418"/>
    </row>
    <row r="521" spans="2:2" x14ac:dyDescent="0.2">
      <c r="B521" s="418"/>
    </row>
    <row r="522" spans="2:2" x14ac:dyDescent="0.2">
      <c r="B522" s="418"/>
    </row>
    <row r="523" spans="2:2" x14ac:dyDescent="0.2">
      <c r="B523" s="418"/>
    </row>
    <row r="524" spans="2:2" x14ac:dyDescent="0.2">
      <c r="B524" s="418"/>
    </row>
    <row r="525" spans="2:2" x14ac:dyDescent="0.2">
      <c r="B525" s="418"/>
    </row>
    <row r="526" spans="2:2" x14ac:dyDescent="0.2">
      <c r="B526" s="418"/>
    </row>
    <row r="527" spans="2:2" x14ac:dyDescent="0.2">
      <c r="B527" s="418"/>
    </row>
    <row r="528" spans="2:2" x14ac:dyDescent="0.2">
      <c r="B528" s="418"/>
    </row>
    <row r="529" spans="2:2" x14ac:dyDescent="0.2">
      <c r="B529" s="418"/>
    </row>
    <row r="530" spans="2:2" x14ac:dyDescent="0.2">
      <c r="B530" s="418"/>
    </row>
    <row r="531" spans="2:2" x14ac:dyDescent="0.2">
      <c r="B531" s="418"/>
    </row>
    <row r="532" spans="2:2" x14ac:dyDescent="0.2">
      <c r="B532" s="418"/>
    </row>
    <row r="533" spans="2:2" x14ac:dyDescent="0.2">
      <c r="B533" s="418"/>
    </row>
    <row r="534" spans="2:2" x14ac:dyDescent="0.2">
      <c r="B534" s="418"/>
    </row>
    <row r="535" spans="2:2" x14ac:dyDescent="0.2">
      <c r="B535" s="418"/>
    </row>
    <row r="536" spans="2:2" x14ac:dyDescent="0.2">
      <c r="B536" s="418"/>
    </row>
    <row r="537" spans="2:2" x14ac:dyDescent="0.2">
      <c r="B537" s="418"/>
    </row>
    <row r="538" spans="2:2" x14ac:dyDescent="0.2">
      <c r="B538" s="418"/>
    </row>
    <row r="539" spans="2:2" x14ac:dyDescent="0.2">
      <c r="B539" s="418"/>
    </row>
    <row r="540" spans="2:2" x14ac:dyDescent="0.2">
      <c r="B540" s="418"/>
    </row>
    <row r="541" spans="2:2" x14ac:dyDescent="0.2">
      <c r="B541" s="418"/>
    </row>
    <row r="542" spans="2:2" x14ac:dyDescent="0.2">
      <c r="B542" s="418"/>
    </row>
    <row r="543" spans="2:2" x14ac:dyDescent="0.2">
      <c r="B543" s="418"/>
    </row>
    <row r="544" spans="2:2" x14ac:dyDescent="0.2">
      <c r="B544" s="418"/>
    </row>
    <row r="545" spans="2:2" x14ac:dyDescent="0.2">
      <c r="B545" s="418"/>
    </row>
    <row r="546" spans="2:2" x14ac:dyDescent="0.2">
      <c r="B546" s="418"/>
    </row>
    <row r="547" spans="2:2" x14ac:dyDescent="0.2">
      <c r="B547" s="418"/>
    </row>
    <row r="548" spans="2:2" x14ac:dyDescent="0.2">
      <c r="B548" s="418"/>
    </row>
    <row r="549" spans="2:2" x14ac:dyDescent="0.2">
      <c r="B549" s="418"/>
    </row>
    <row r="550" spans="2:2" x14ac:dyDescent="0.2">
      <c r="B550" s="418"/>
    </row>
    <row r="551" spans="2:2" x14ac:dyDescent="0.2">
      <c r="B551" s="418"/>
    </row>
    <row r="552" spans="2:2" x14ac:dyDescent="0.2">
      <c r="B552" s="418"/>
    </row>
    <row r="553" spans="2:2" x14ac:dyDescent="0.2">
      <c r="B553" s="418"/>
    </row>
    <row r="554" spans="2:2" x14ac:dyDescent="0.2">
      <c r="B554" s="418"/>
    </row>
    <row r="555" spans="2:2" x14ac:dyDescent="0.2">
      <c r="B555" s="418"/>
    </row>
    <row r="556" spans="2:2" x14ac:dyDescent="0.2">
      <c r="B556" s="418"/>
    </row>
    <row r="557" spans="2:2" x14ac:dyDescent="0.2">
      <c r="B557" s="418"/>
    </row>
    <row r="558" spans="2:2" x14ac:dyDescent="0.2">
      <c r="B558" s="418"/>
    </row>
    <row r="559" spans="2:2" x14ac:dyDescent="0.2">
      <c r="B559" s="418"/>
    </row>
    <row r="560" spans="2:2" x14ac:dyDescent="0.2">
      <c r="B560" s="418"/>
    </row>
    <row r="561" spans="2:2" x14ac:dyDescent="0.2">
      <c r="B561" s="418"/>
    </row>
    <row r="562" spans="2:2" x14ac:dyDescent="0.2">
      <c r="B562" s="418"/>
    </row>
    <row r="563" spans="2:2" x14ac:dyDescent="0.2">
      <c r="B563" s="418"/>
    </row>
    <row r="564" spans="2:2" x14ac:dyDescent="0.2">
      <c r="B564" s="418"/>
    </row>
    <row r="565" spans="2:2" x14ac:dyDescent="0.2">
      <c r="B565" s="418"/>
    </row>
    <row r="566" spans="2:2" x14ac:dyDescent="0.2">
      <c r="B566" s="418"/>
    </row>
    <row r="567" spans="2:2" x14ac:dyDescent="0.2">
      <c r="B567" s="418"/>
    </row>
    <row r="568" spans="2:2" x14ac:dyDescent="0.2">
      <c r="B568" s="418"/>
    </row>
    <row r="569" spans="2:2" x14ac:dyDescent="0.2">
      <c r="B569" s="418"/>
    </row>
    <row r="570" spans="2:2" x14ac:dyDescent="0.2">
      <c r="B570" s="418"/>
    </row>
    <row r="571" spans="2:2" x14ac:dyDescent="0.2">
      <c r="B571" s="418"/>
    </row>
    <row r="572" spans="2:2" x14ac:dyDescent="0.2">
      <c r="B572" s="418"/>
    </row>
    <row r="573" spans="2:2" x14ac:dyDescent="0.2">
      <c r="B573" s="418"/>
    </row>
    <row r="574" spans="2:2" x14ac:dyDescent="0.2">
      <c r="B574" s="418"/>
    </row>
    <row r="575" spans="2:2" x14ac:dyDescent="0.2">
      <c r="B575" s="418"/>
    </row>
    <row r="576" spans="2:2" x14ac:dyDescent="0.2">
      <c r="B576" s="418"/>
    </row>
    <row r="577" spans="2:2" x14ac:dyDescent="0.2">
      <c r="B577" s="418"/>
    </row>
    <row r="578" spans="2:2" x14ac:dyDescent="0.2">
      <c r="B578" s="418"/>
    </row>
    <row r="579" spans="2:2" x14ac:dyDescent="0.2">
      <c r="B579" s="418"/>
    </row>
    <row r="580" spans="2:2" x14ac:dyDescent="0.2">
      <c r="B580" s="418"/>
    </row>
    <row r="581" spans="2:2" x14ac:dyDescent="0.2">
      <c r="B581" s="418"/>
    </row>
    <row r="582" spans="2:2" x14ac:dyDescent="0.2">
      <c r="B582" s="418"/>
    </row>
    <row r="583" spans="2:2" x14ac:dyDescent="0.2">
      <c r="B583" s="418"/>
    </row>
    <row r="584" spans="2:2" x14ac:dyDescent="0.2">
      <c r="B584" s="418"/>
    </row>
    <row r="585" spans="2:2" x14ac:dyDescent="0.2">
      <c r="B585" s="418"/>
    </row>
    <row r="586" spans="2:2" x14ac:dyDescent="0.2">
      <c r="B586" s="418"/>
    </row>
    <row r="587" spans="2:2" x14ac:dyDescent="0.2">
      <c r="B587" s="418"/>
    </row>
    <row r="588" spans="2:2" x14ac:dyDescent="0.2">
      <c r="B588" s="418"/>
    </row>
    <row r="589" spans="2:2" x14ac:dyDescent="0.2">
      <c r="B589" s="418"/>
    </row>
    <row r="590" spans="2:2" x14ac:dyDescent="0.2">
      <c r="B590" s="418"/>
    </row>
    <row r="591" spans="2:2" x14ac:dyDescent="0.2">
      <c r="B591" s="418"/>
    </row>
    <row r="592" spans="2:2" x14ac:dyDescent="0.2">
      <c r="B592" s="418"/>
    </row>
    <row r="593" spans="2:2" x14ac:dyDescent="0.2">
      <c r="B593" s="418"/>
    </row>
    <row r="594" spans="2:2" x14ac:dyDescent="0.2">
      <c r="B594" s="418"/>
    </row>
    <row r="595" spans="2:2" x14ac:dyDescent="0.2">
      <c r="B595" s="418"/>
    </row>
    <row r="596" spans="2:2" x14ac:dyDescent="0.2">
      <c r="B596" s="418"/>
    </row>
    <row r="597" spans="2:2" x14ac:dyDescent="0.2">
      <c r="B597" s="418"/>
    </row>
    <row r="598" spans="2:2" x14ac:dyDescent="0.2">
      <c r="B598" s="418"/>
    </row>
    <row r="599" spans="2:2" x14ac:dyDescent="0.2">
      <c r="B599" s="418"/>
    </row>
    <row r="600" spans="2:2" x14ac:dyDescent="0.2">
      <c r="B600" s="418"/>
    </row>
    <row r="601" spans="2:2" x14ac:dyDescent="0.2">
      <c r="B601" s="418"/>
    </row>
    <row r="602" spans="2:2" x14ac:dyDescent="0.2">
      <c r="B602" s="418"/>
    </row>
    <row r="603" spans="2:2" x14ac:dyDescent="0.2">
      <c r="B603" s="418"/>
    </row>
    <row r="604" spans="2:2" x14ac:dyDescent="0.2">
      <c r="B604" s="418"/>
    </row>
    <row r="605" spans="2:2" x14ac:dyDescent="0.2">
      <c r="B605" s="418"/>
    </row>
    <row r="606" spans="2:2" x14ac:dyDescent="0.2">
      <c r="B606" s="418"/>
    </row>
    <row r="607" spans="2:2" x14ac:dyDescent="0.2">
      <c r="B607" s="418"/>
    </row>
    <row r="608" spans="2:2" x14ac:dyDescent="0.2">
      <c r="B608" s="418"/>
    </row>
    <row r="609" spans="2:2" x14ac:dyDescent="0.2">
      <c r="B609" s="418"/>
    </row>
    <row r="610" spans="2:2" x14ac:dyDescent="0.2">
      <c r="B610" s="418"/>
    </row>
    <row r="611" spans="2:2" x14ac:dyDescent="0.2">
      <c r="B611" s="418"/>
    </row>
    <row r="612" spans="2:2" x14ac:dyDescent="0.2">
      <c r="B612" s="418"/>
    </row>
    <row r="613" spans="2:2" x14ac:dyDescent="0.2">
      <c r="B613" s="418"/>
    </row>
    <row r="614" spans="2:2" x14ac:dyDescent="0.2">
      <c r="B614" s="418"/>
    </row>
    <row r="615" spans="2:2" x14ac:dyDescent="0.2">
      <c r="B615" s="418"/>
    </row>
    <row r="616" spans="2:2" x14ac:dyDescent="0.2">
      <c r="B616" s="418"/>
    </row>
    <row r="617" spans="2:2" x14ac:dyDescent="0.2">
      <c r="B617" s="418"/>
    </row>
    <row r="618" spans="2:2" x14ac:dyDescent="0.2">
      <c r="B618" s="418"/>
    </row>
    <row r="619" spans="2:2" x14ac:dyDescent="0.2">
      <c r="B619" s="418"/>
    </row>
    <row r="620" spans="2:2" x14ac:dyDescent="0.2">
      <c r="B620" s="418"/>
    </row>
    <row r="621" spans="2:2" x14ac:dyDescent="0.2">
      <c r="B621" s="418"/>
    </row>
    <row r="622" spans="2:2" x14ac:dyDescent="0.2">
      <c r="B622" s="418"/>
    </row>
    <row r="623" spans="2:2" x14ac:dyDescent="0.2">
      <c r="B623" s="418"/>
    </row>
    <row r="624" spans="2:2" x14ac:dyDescent="0.2">
      <c r="B624" s="418"/>
    </row>
    <row r="625" spans="2:2" x14ac:dyDescent="0.2">
      <c r="B625" s="418"/>
    </row>
    <row r="626" spans="2:2" x14ac:dyDescent="0.2">
      <c r="B626" s="418"/>
    </row>
    <row r="627" spans="2:2" x14ac:dyDescent="0.2">
      <c r="B627" s="418"/>
    </row>
    <row r="628" spans="2:2" x14ac:dyDescent="0.2">
      <c r="B628" s="418"/>
    </row>
    <row r="629" spans="2:2" x14ac:dyDescent="0.2">
      <c r="B629" s="418"/>
    </row>
    <row r="630" spans="2:2" x14ac:dyDescent="0.2">
      <c r="B630" s="418"/>
    </row>
    <row r="631" spans="2:2" x14ac:dyDescent="0.2">
      <c r="B631" s="418"/>
    </row>
    <row r="632" spans="2:2" x14ac:dyDescent="0.2">
      <c r="B632" s="418"/>
    </row>
    <row r="633" spans="2:2" x14ac:dyDescent="0.2">
      <c r="B633" s="418"/>
    </row>
    <row r="634" spans="2:2" x14ac:dyDescent="0.2">
      <c r="B634" s="418"/>
    </row>
    <row r="635" spans="2:2" x14ac:dyDescent="0.2">
      <c r="B635" s="418"/>
    </row>
    <row r="636" spans="2:2" x14ac:dyDescent="0.2">
      <c r="B636" s="418"/>
    </row>
    <row r="637" spans="2:2" x14ac:dyDescent="0.2">
      <c r="B637" s="418"/>
    </row>
    <row r="638" spans="2:2" x14ac:dyDescent="0.2">
      <c r="B638" s="418"/>
    </row>
    <row r="639" spans="2:2" x14ac:dyDescent="0.2">
      <c r="B639" s="418"/>
    </row>
    <row r="640" spans="2:2" x14ac:dyDescent="0.2">
      <c r="B640" s="418"/>
    </row>
    <row r="641" spans="2:2" x14ac:dyDescent="0.2">
      <c r="B641" s="418"/>
    </row>
    <row r="642" spans="2:2" x14ac:dyDescent="0.2">
      <c r="B642" s="418"/>
    </row>
    <row r="643" spans="2:2" x14ac:dyDescent="0.2">
      <c r="B643" s="418"/>
    </row>
    <row r="644" spans="2:2" x14ac:dyDescent="0.2">
      <c r="B644" s="418"/>
    </row>
    <row r="645" spans="2:2" x14ac:dyDescent="0.2">
      <c r="B645" s="418"/>
    </row>
    <row r="646" spans="2:2" x14ac:dyDescent="0.2">
      <c r="B646" s="418"/>
    </row>
    <row r="647" spans="2:2" x14ac:dyDescent="0.2">
      <c r="B647" s="418"/>
    </row>
    <row r="648" spans="2:2" x14ac:dyDescent="0.2">
      <c r="B648" s="418"/>
    </row>
    <row r="649" spans="2:2" x14ac:dyDescent="0.2">
      <c r="B649" s="418"/>
    </row>
    <row r="650" spans="2:2" x14ac:dyDescent="0.2">
      <c r="B650" s="418"/>
    </row>
    <row r="651" spans="2:2" x14ac:dyDescent="0.2">
      <c r="B651" s="418"/>
    </row>
    <row r="652" spans="2:2" x14ac:dyDescent="0.2">
      <c r="B652" s="418"/>
    </row>
    <row r="653" spans="2:2" x14ac:dyDescent="0.2">
      <c r="B653" s="418"/>
    </row>
    <row r="654" spans="2:2" x14ac:dyDescent="0.2">
      <c r="B654" s="418"/>
    </row>
    <row r="655" spans="2:2" x14ac:dyDescent="0.2">
      <c r="B655" s="418"/>
    </row>
    <row r="656" spans="2:2" x14ac:dyDescent="0.2">
      <c r="B656" s="418"/>
    </row>
    <row r="657" spans="2:2" x14ac:dyDescent="0.2">
      <c r="B657" s="418"/>
    </row>
    <row r="658" spans="2:2" x14ac:dyDescent="0.2">
      <c r="B658" s="418"/>
    </row>
    <row r="659" spans="2:2" x14ac:dyDescent="0.2">
      <c r="B659" s="418"/>
    </row>
    <row r="660" spans="2:2" x14ac:dyDescent="0.2">
      <c r="B660" s="418"/>
    </row>
    <row r="661" spans="2:2" x14ac:dyDescent="0.2">
      <c r="B661" s="418"/>
    </row>
    <row r="662" spans="2:2" x14ac:dyDescent="0.2">
      <c r="B662" s="418"/>
    </row>
    <row r="663" spans="2:2" x14ac:dyDescent="0.2">
      <c r="B663" s="418"/>
    </row>
    <row r="664" spans="2:2" x14ac:dyDescent="0.2">
      <c r="B664" s="418"/>
    </row>
    <row r="665" spans="2:2" x14ac:dyDescent="0.2">
      <c r="B665" s="418"/>
    </row>
    <row r="666" spans="2:2" x14ac:dyDescent="0.2">
      <c r="B666" s="418"/>
    </row>
    <row r="667" spans="2:2" x14ac:dyDescent="0.2">
      <c r="B667" s="418"/>
    </row>
    <row r="668" spans="2:2" x14ac:dyDescent="0.2">
      <c r="B668" s="418"/>
    </row>
    <row r="669" spans="2:2" x14ac:dyDescent="0.2">
      <c r="B669" s="418"/>
    </row>
    <row r="670" spans="2:2" x14ac:dyDescent="0.2">
      <c r="B670" s="418"/>
    </row>
    <row r="671" spans="2:2" x14ac:dyDescent="0.2">
      <c r="B671" s="418"/>
    </row>
    <row r="672" spans="2:2" x14ac:dyDescent="0.2">
      <c r="B672" s="418"/>
    </row>
    <row r="673" spans="2:2" x14ac:dyDescent="0.2">
      <c r="B673" s="418"/>
    </row>
    <row r="674" spans="2:2" x14ac:dyDescent="0.2">
      <c r="B674" s="418"/>
    </row>
    <row r="675" spans="2:2" x14ac:dyDescent="0.2">
      <c r="B675" s="418"/>
    </row>
    <row r="676" spans="2:2" x14ac:dyDescent="0.2">
      <c r="B676" s="418"/>
    </row>
    <row r="677" spans="2:2" x14ac:dyDescent="0.2">
      <c r="B677" s="418"/>
    </row>
    <row r="678" spans="2:2" x14ac:dyDescent="0.2">
      <c r="B678" s="418"/>
    </row>
    <row r="679" spans="2:2" x14ac:dyDescent="0.2">
      <c r="B679" s="418"/>
    </row>
    <row r="680" spans="2:2" x14ac:dyDescent="0.2">
      <c r="B680" s="418"/>
    </row>
    <row r="681" spans="2:2" x14ac:dyDescent="0.2">
      <c r="B681" s="418"/>
    </row>
    <row r="682" spans="2:2" x14ac:dyDescent="0.2">
      <c r="B682" s="418"/>
    </row>
    <row r="683" spans="2:2" x14ac:dyDescent="0.2">
      <c r="B683" s="418"/>
    </row>
    <row r="684" spans="2:2" x14ac:dyDescent="0.2">
      <c r="B684" s="418"/>
    </row>
    <row r="685" spans="2:2" x14ac:dyDescent="0.2">
      <c r="B685" s="418"/>
    </row>
    <row r="686" spans="2:2" x14ac:dyDescent="0.2">
      <c r="B686" s="418"/>
    </row>
    <row r="687" spans="2:2" x14ac:dyDescent="0.2">
      <c r="B687" s="418"/>
    </row>
    <row r="688" spans="2:2" x14ac:dyDescent="0.2">
      <c r="B688" s="418"/>
    </row>
    <row r="689" spans="2:2" x14ac:dyDescent="0.2">
      <c r="B689" s="418"/>
    </row>
    <row r="690" spans="2:2" x14ac:dyDescent="0.2">
      <c r="B690" s="418"/>
    </row>
    <row r="691" spans="2:2" x14ac:dyDescent="0.2">
      <c r="B691" s="418"/>
    </row>
    <row r="692" spans="2:2" x14ac:dyDescent="0.2">
      <c r="B692" s="418"/>
    </row>
    <row r="693" spans="2:2" x14ac:dyDescent="0.2">
      <c r="B693" s="418"/>
    </row>
    <row r="694" spans="2:2" x14ac:dyDescent="0.2">
      <c r="B694" s="418"/>
    </row>
    <row r="695" spans="2:2" x14ac:dyDescent="0.2">
      <c r="B695" s="418"/>
    </row>
    <row r="696" spans="2:2" x14ac:dyDescent="0.2">
      <c r="B696" s="418"/>
    </row>
    <row r="697" spans="2:2" x14ac:dyDescent="0.2">
      <c r="B697" s="418"/>
    </row>
    <row r="698" spans="2:2" x14ac:dyDescent="0.2">
      <c r="B698" s="418"/>
    </row>
    <row r="699" spans="2:2" x14ac:dyDescent="0.2">
      <c r="B699" s="418"/>
    </row>
    <row r="700" spans="2:2" x14ac:dyDescent="0.2">
      <c r="B700" s="418"/>
    </row>
    <row r="701" spans="2:2" x14ac:dyDescent="0.2">
      <c r="B701" s="418"/>
    </row>
    <row r="702" spans="2:2" x14ac:dyDescent="0.2">
      <c r="B702" s="418"/>
    </row>
    <row r="703" spans="2:2" x14ac:dyDescent="0.2">
      <c r="B703" s="418"/>
    </row>
    <row r="704" spans="2:2" x14ac:dyDescent="0.2">
      <c r="B704" s="418"/>
    </row>
    <row r="705" spans="2:2" x14ac:dyDescent="0.2">
      <c r="B705" s="418"/>
    </row>
    <row r="706" spans="2:2" x14ac:dyDescent="0.2">
      <c r="B706" s="418"/>
    </row>
    <row r="707" spans="2:2" x14ac:dyDescent="0.2">
      <c r="B707" s="418"/>
    </row>
    <row r="708" spans="2:2" x14ac:dyDescent="0.2">
      <c r="B708" s="418"/>
    </row>
    <row r="709" spans="2:2" x14ac:dyDescent="0.2">
      <c r="B709" s="418"/>
    </row>
    <row r="710" spans="2:2" x14ac:dyDescent="0.2">
      <c r="B710" s="418"/>
    </row>
    <row r="711" spans="2:2" x14ac:dyDescent="0.2">
      <c r="B711" s="418"/>
    </row>
    <row r="712" spans="2:2" x14ac:dyDescent="0.2">
      <c r="B712" s="418"/>
    </row>
    <row r="713" spans="2:2" x14ac:dyDescent="0.2">
      <c r="B713" s="418"/>
    </row>
    <row r="714" spans="2:2" x14ac:dyDescent="0.2">
      <c r="B714" s="418"/>
    </row>
    <row r="715" spans="2:2" x14ac:dyDescent="0.2">
      <c r="B715" s="418"/>
    </row>
    <row r="716" spans="2:2" x14ac:dyDescent="0.2">
      <c r="B716" s="418"/>
    </row>
    <row r="717" spans="2:2" x14ac:dyDescent="0.2">
      <c r="B717" s="418"/>
    </row>
    <row r="718" spans="2:2" x14ac:dyDescent="0.2">
      <c r="B718" s="418"/>
    </row>
    <row r="719" spans="2:2" x14ac:dyDescent="0.2">
      <c r="B719" s="418"/>
    </row>
    <row r="720" spans="2:2" x14ac:dyDescent="0.2">
      <c r="B720" s="418"/>
    </row>
    <row r="721" spans="2:2" x14ac:dyDescent="0.2">
      <c r="B721" s="418"/>
    </row>
    <row r="722" spans="2:2" x14ac:dyDescent="0.2">
      <c r="B722" s="418"/>
    </row>
    <row r="723" spans="2:2" x14ac:dyDescent="0.2">
      <c r="B723" s="418"/>
    </row>
    <row r="724" spans="2:2" x14ac:dyDescent="0.2">
      <c r="B724" s="418"/>
    </row>
    <row r="725" spans="2:2" x14ac:dyDescent="0.2">
      <c r="B725" s="418"/>
    </row>
    <row r="726" spans="2:2" x14ac:dyDescent="0.2">
      <c r="B726" s="418"/>
    </row>
    <row r="727" spans="2:2" x14ac:dyDescent="0.2">
      <c r="B727" s="418"/>
    </row>
    <row r="728" spans="2:2" x14ac:dyDescent="0.2">
      <c r="B728" s="418"/>
    </row>
    <row r="729" spans="2:2" x14ac:dyDescent="0.2">
      <c r="B729" s="418"/>
    </row>
    <row r="730" spans="2:2" x14ac:dyDescent="0.2">
      <c r="B730" s="418"/>
    </row>
    <row r="731" spans="2:2" x14ac:dyDescent="0.2">
      <c r="B731" s="418"/>
    </row>
    <row r="732" spans="2:2" x14ac:dyDescent="0.2">
      <c r="B732" s="418"/>
    </row>
    <row r="733" spans="2:2" x14ac:dyDescent="0.2">
      <c r="B733" s="418"/>
    </row>
    <row r="734" spans="2:2" x14ac:dyDescent="0.2">
      <c r="B734" s="418"/>
    </row>
    <row r="735" spans="2:2" x14ac:dyDescent="0.2">
      <c r="B735" s="418"/>
    </row>
    <row r="736" spans="2:2" x14ac:dyDescent="0.2">
      <c r="B736" s="418"/>
    </row>
    <row r="737" spans="2:2" x14ac:dyDescent="0.2">
      <c r="B737" s="418"/>
    </row>
    <row r="738" spans="2:2" x14ac:dyDescent="0.2">
      <c r="B738" s="418"/>
    </row>
    <row r="739" spans="2:2" x14ac:dyDescent="0.2">
      <c r="B739" s="418"/>
    </row>
    <row r="740" spans="2:2" x14ac:dyDescent="0.2">
      <c r="B740" s="418"/>
    </row>
    <row r="741" spans="2:2" x14ac:dyDescent="0.2">
      <c r="B741" s="418"/>
    </row>
    <row r="742" spans="2:2" x14ac:dyDescent="0.2">
      <c r="B742" s="418"/>
    </row>
    <row r="743" spans="2:2" x14ac:dyDescent="0.2">
      <c r="B743" s="418"/>
    </row>
    <row r="744" spans="2:2" x14ac:dyDescent="0.2">
      <c r="B744" s="418"/>
    </row>
    <row r="745" spans="2:2" x14ac:dyDescent="0.2">
      <c r="B745" s="418"/>
    </row>
    <row r="746" spans="2:2" x14ac:dyDescent="0.2">
      <c r="B746" s="418"/>
    </row>
    <row r="747" spans="2:2" x14ac:dyDescent="0.2">
      <c r="B747" s="418"/>
    </row>
    <row r="748" spans="2:2" x14ac:dyDescent="0.2">
      <c r="B748" s="418"/>
    </row>
    <row r="749" spans="2:2" x14ac:dyDescent="0.2">
      <c r="B749" s="418"/>
    </row>
    <row r="750" spans="2:2" x14ac:dyDescent="0.2">
      <c r="B750" s="418"/>
    </row>
    <row r="751" spans="2:2" x14ac:dyDescent="0.2">
      <c r="B751" s="418"/>
    </row>
    <row r="752" spans="2:2" x14ac:dyDescent="0.2">
      <c r="B752" s="418"/>
    </row>
    <row r="753" spans="2:2" x14ac:dyDescent="0.2">
      <c r="B753" s="418"/>
    </row>
    <row r="754" spans="2:2" x14ac:dyDescent="0.2">
      <c r="B754" s="418"/>
    </row>
    <row r="755" spans="2:2" x14ac:dyDescent="0.2">
      <c r="B755" s="418"/>
    </row>
    <row r="756" spans="2:2" x14ac:dyDescent="0.2">
      <c r="B756" s="418"/>
    </row>
    <row r="757" spans="2:2" x14ac:dyDescent="0.2">
      <c r="B757" s="418"/>
    </row>
    <row r="758" spans="2:2" x14ac:dyDescent="0.2">
      <c r="B758" s="418"/>
    </row>
    <row r="759" spans="2:2" x14ac:dyDescent="0.2">
      <c r="B759" s="418"/>
    </row>
    <row r="760" spans="2:2" x14ac:dyDescent="0.2">
      <c r="B760" s="418"/>
    </row>
    <row r="761" spans="2:2" x14ac:dyDescent="0.2">
      <c r="B761" s="418"/>
    </row>
    <row r="762" spans="2:2" x14ac:dyDescent="0.2">
      <c r="B762" s="418"/>
    </row>
    <row r="763" spans="2:2" x14ac:dyDescent="0.2">
      <c r="B763" s="418"/>
    </row>
    <row r="764" spans="2:2" x14ac:dyDescent="0.2">
      <c r="B764" s="418"/>
    </row>
    <row r="765" spans="2:2" x14ac:dyDescent="0.2">
      <c r="B765" s="418"/>
    </row>
    <row r="766" spans="2:2" x14ac:dyDescent="0.2">
      <c r="B766" s="418"/>
    </row>
    <row r="767" spans="2:2" x14ac:dyDescent="0.2">
      <c r="B767" s="418"/>
    </row>
    <row r="768" spans="2:2" x14ac:dyDescent="0.2">
      <c r="B768" s="418"/>
    </row>
    <row r="769" spans="2:2" x14ac:dyDescent="0.2">
      <c r="B769" s="418"/>
    </row>
    <row r="770" spans="2:2" x14ac:dyDescent="0.2">
      <c r="B770" s="418"/>
    </row>
    <row r="771" spans="2:2" x14ac:dyDescent="0.2">
      <c r="B771" s="418"/>
    </row>
    <row r="772" spans="2:2" x14ac:dyDescent="0.2">
      <c r="B772" s="418"/>
    </row>
    <row r="773" spans="2:2" x14ac:dyDescent="0.2">
      <c r="B773" s="418"/>
    </row>
    <row r="774" spans="2:2" x14ac:dyDescent="0.2">
      <c r="B774" s="418"/>
    </row>
    <row r="775" spans="2:2" x14ac:dyDescent="0.2">
      <c r="B775" s="418"/>
    </row>
    <row r="776" spans="2:2" x14ac:dyDescent="0.2">
      <c r="B776" s="418"/>
    </row>
    <row r="777" spans="2:2" x14ac:dyDescent="0.2">
      <c r="B777" s="418"/>
    </row>
    <row r="778" spans="2:2" x14ac:dyDescent="0.2">
      <c r="B778" s="418"/>
    </row>
    <row r="779" spans="2:2" x14ac:dyDescent="0.2">
      <c r="B779" s="418"/>
    </row>
    <row r="780" spans="2:2" x14ac:dyDescent="0.2">
      <c r="B780" s="418"/>
    </row>
    <row r="781" spans="2:2" x14ac:dyDescent="0.2">
      <c r="B781" s="418"/>
    </row>
    <row r="782" spans="2:2" x14ac:dyDescent="0.2">
      <c r="B782" s="418"/>
    </row>
    <row r="783" spans="2:2" x14ac:dyDescent="0.2">
      <c r="B783" s="418"/>
    </row>
    <row r="784" spans="2:2" x14ac:dyDescent="0.2">
      <c r="B784" s="418"/>
    </row>
    <row r="785" spans="2:2" x14ac:dyDescent="0.2">
      <c r="B785" s="418"/>
    </row>
    <row r="786" spans="2:2" x14ac:dyDescent="0.2">
      <c r="B786" s="418"/>
    </row>
    <row r="787" spans="2:2" x14ac:dyDescent="0.2">
      <c r="B787" s="418"/>
    </row>
    <row r="788" spans="2:2" x14ac:dyDescent="0.2">
      <c r="B788" s="418"/>
    </row>
    <row r="789" spans="2:2" x14ac:dyDescent="0.2">
      <c r="B789" s="418"/>
    </row>
    <row r="790" spans="2:2" x14ac:dyDescent="0.2">
      <c r="B790" s="418"/>
    </row>
    <row r="791" spans="2:2" x14ac:dyDescent="0.2">
      <c r="B791" s="418"/>
    </row>
    <row r="792" spans="2:2" x14ac:dyDescent="0.2">
      <c r="B792" s="418"/>
    </row>
    <row r="793" spans="2:2" x14ac:dyDescent="0.2">
      <c r="B793" s="418"/>
    </row>
    <row r="794" spans="2:2" x14ac:dyDescent="0.2">
      <c r="B794" s="418"/>
    </row>
    <row r="795" spans="2:2" x14ac:dyDescent="0.2">
      <c r="B795" s="418"/>
    </row>
    <row r="796" spans="2:2" x14ac:dyDescent="0.2">
      <c r="B796" s="418"/>
    </row>
    <row r="797" spans="2:2" x14ac:dyDescent="0.2">
      <c r="B797" s="418"/>
    </row>
    <row r="798" spans="2:2" x14ac:dyDescent="0.2">
      <c r="B798" s="418"/>
    </row>
    <row r="799" spans="2:2" x14ac:dyDescent="0.2">
      <c r="B799" s="418"/>
    </row>
    <row r="800" spans="2:2" x14ac:dyDescent="0.2">
      <c r="B800" s="418"/>
    </row>
    <row r="801" spans="2:2" x14ac:dyDescent="0.2">
      <c r="B801" s="418"/>
    </row>
    <row r="802" spans="2:2" x14ac:dyDescent="0.2">
      <c r="B802" s="418"/>
    </row>
    <row r="803" spans="2:2" x14ac:dyDescent="0.2">
      <c r="B803" s="418"/>
    </row>
    <row r="804" spans="2:2" x14ac:dyDescent="0.2">
      <c r="B804" s="418"/>
    </row>
    <row r="805" spans="2:2" x14ac:dyDescent="0.2">
      <c r="B805" s="418"/>
    </row>
    <row r="806" spans="2:2" x14ac:dyDescent="0.2">
      <c r="B806" s="418"/>
    </row>
    <row r="807" spans="2:2" x14ac:dyDescent="0.2">
      <c r="B807" s="418"/>
    </row>
    <row r="808" spans="2:2" x14ac:dyDescent="0.2">
      <c r="B808" s="418"/>
    </row>
    <row r="809" spans="2:2" x14ac:dyDescent="0.2">
      <c r="B809" s="418"/>
    </row>
    <row r="810" spans="2:2" x14ac:dyDescent="0.2">
      <c r="B810" s="418"/>
    </row>
    <row r="811" spans="2:2" x14ac:dyDescent="0.2">
      <c r="B811" s="418"/>
    </row>
    <row r="812" spans="2:2" x14ac:dyDescent="0.2">
      <c r="B812" s="418"/>
    </row>
    <row r="813" spans="2:2" x14ac:dyDescent="0.2">
      <c r="B813" s="418"/>
    </row>
    <row r="814" spans="2:2" x14ac:dyDescent="0.2">
      <c r="B814" s="418"/>
    </row>
    <row r="815" spans="2:2" x14ac:dyDescent="0.2">
      <c r="B815" s="418"/>
    </row>
    <row r="816" spans="2:2" x14ac:dyDescent="0.2">
      <c r="B816" s="418"/>
    </row>
    <row r="817" spans="2:2" x14ac:dyDescent="0.2">
      <c r="B817" s="418"/>
    </row>
    <row r="818" spans="2:2" x14ac:dyDescent="0.2">
      <c r="B818" s="418"/>
    </row>
    <row r="819" spans="2:2" x14ac:dyDescent="0.2">
      <c r="B819" s="418"/>
    </row>
    <row r="820" spans="2:2" x14ac:dyDescent="0.2">
      <c r="B820" s="418"/>
    </row>
    <row r="821" spans="2:2" x14ac:dyDescent="0.2">
      <c r="B821" s="418"/>
    </row>
    <row r="822" spans="2:2" x14ac:dyDescent="0.2">
      <c r="B822" s="418"/>
    </row>
    <row r="823" spans="2:2" x14ac:dyDescent="0.2">
      <c r="B823" s="418"/>
    </row>
    <row r="824" spans="2:2" x14ac:dyDescent="0.2">
      <c r="B824" s="418"/>
    </row>
    <row r="825" spans="2:2" x14ac:dyDescent="0.2">
      <c r="B825" s="418"/>
    </row>
    <row r="826" spans="2:2" x14ac:dyDescent="0.2">
      <c r="B826" s="418"/>
    </row>
    <row r="827" spans="2:2" x14ac:dyDescent="0.2">
      <c r="B827" s="418"/>
    </row>
    <row r="828" spans="2:2" x14ac:dyDescent="0.2">
      <c r="B828" s="418"/>
    </row>
    <row r="829" spans="2:2" x14ac:dyDescent="0.2">
      <c r="B829" s="418"/>
    </row>
    <row r="830" spans="2:2" x14ac:dyDescent="0.2">
      <c r="B830" s="418"/>
    </row>
    <row r="831" spans="2:2" x14ac:dyDescent="0.2">
      <c r="B831" s="418"/>
    </row>
    <row r="832" spans="2:2" x14ac:dyDescent="0.2">
      <c r="B832" s="418"/>
    </row>
    <row r="833" spans="2:2" x14ac:dyDescent="0.2">
      <c r="B833" s="418"/>
    </row>
    <row r="834" spans="2:2" x14ac:dyDescent="0.2">
      <c r="B834" s="418"/>
    </row>
    <row r="835" spans="2:2" x14ac:dyDescent="0.2">
      <c r="B835" s="418"/>
    </row>
    <row r="836" spans="2:2" x14ac:dyDescent="0.2">
      <c r="B836" s="418"/>
    </row>
    <row r="837" spans="2:2" x14ac:dyDescent="0.2">
      <c r="B837" s="418"/>
    </row>
    <row r="838" spans="2:2" x14ac:dyDescent="0.2">
      <c r="B838" s="418"/>
    </row>
    <row r="839" spans="2:2" x14ac:dyDescent="0.2">
      <c r="B839" s="418"/>
    </row>
    <row r="840" spans="2:2" x14ac:dyDescent="0.2">
      <c r="B840" s="418"/>
    </row>
    <row r="841" spans="2:2" x14ac:dyDescent="0.2">
      <c r="B841" s="418"/>
    </row>
    <row r="842" spans="2:2" x14ac:dyDescent="0.2">
      <c r="B842" s="418"/>
    </row>
    <row r="843" spans="2:2" x14ac:dyDescent="0.2">
      <c r="B843" s="418"/>
    </row>
    <row r="844" spans="2:2" x14ac:dyDescent="0.2">
      <c r="B844" s="418"/>
    </row>
    <row r="845" spans="2:2" x14ac:dyDescent="0.2">
      <c r="B845" s="418"/>
    </row>
    <row r="846" spans="2:2" x14ac:dyDescent="0.2">
      <c r="B846" s="418"/>
    </row>
    <row r="847" spans="2:2" x14ac:dyDescent="0.2">
      <c r="B847" s="418"/>
    </row>
    <row r="848" spans="2:2" x14ac:dyDescent="0.2">
      <c r="B848" s="418"/>
    </row>
    <row r="849" spans="2:2" x14ac:dyDescent="0.2">
      <c r="B849" s="418"/>
    </row>
    <row r="850" spans="2:2" x14ac:dyDescent="0.2">
      <c r="B850" s="418"/>
    </row>
    <row r="851" spans="2:2" x14ac:dyDescent="0.2">
      <c r="B851" s="418"/>
    </row>
    <row r="852" spans="2:2" x14ac:dyDescent="0.2">
      <c r="B852" s="418"/>
    </row>
    <row r="853" spans="2:2" x14ac:dyDescent="0.2">
      <c r="B853" s="418"/>
    </row>
    <row r="854" spans="2:2" x14ac:dyDescent="0.2">
      <c r="B854" s="418"/>
    </row>
    <row r="855" spans="2:2" x14ac:dyDescent="0.2">
      <c r="B855" s="418"/>
    </row>
    <row r="856" spans="2:2" x14ac:dyDescent="0.2">
      <c r="B856" s="418"/>
    </row>
    <row r="857" spans="2:2" x14ac:dyDescent="0.2">
      <c r="B857" s="418"/>
    </row>
    <row r="858" spans="2:2" x14ac:dyDescent="0.2">
      <c r="B858" s="418"/>
    </row>
    <row r="859" spans="2:2" x14ac:dyDescent="0.2">
      <c r="B859" s="418"/>
    </row>
    <row r="860" spans="2:2" x14ac:dyDescent="0.2">
      <c r="B860" s="418"/>
    </row>
    <row r="861" spans="2:2" x14ac:dyDescent="0.2">
      <c r="B861" s="418"/>
    </row>
    <row r="862" spans="2:2" x14ac:dyDescent="0.2">
      <c r="B862" s="418"/>
    </row>
    <row r="863" spans="2:2" x14ac:dyDescent="0.2">
      <c r="B863" s="418"/>
    </row>
    <row r="864" spans="2:2" x14ac:dyDescent="0.2">
      <c r="B864" s="418"/>
    </row>
    <row r="865" spans="2:2" x14ac:dyDescent="0.2">
      <c r="B865" s="418"/>
    </row>
    <row r="866" spans="2:2" x14ac:dyDescent="0.2">
      <c r="B866" s="418"/>
    </row>
    <row r="867" spans="2:2" x14ac:dyDescent="0.2">
      <c r="B867" s="418"/>
    </row>
    <row r="868" spans="2:2" x14ac:dyDescent="0.2">
      <c r="B868" s="418"/>
    </row>
    <row r="869" spans="2:2" x14ac:dyDescent="0.2">
      <c r="B869" s="418"/>
    </row>
    <row r="870" spans="2:2" x14ac:dyDescent="0.2">
      <c r="B870" s="418"/>
    </row>
    <row r="871" spans="2:2" x14ac:dyDescent="0.2">
      <c r="B871" s="418"/>
    </row>
    <row r="872" spans="2:2" x14ac:dyDescent="0.2">
      <c r="B872" s="418"/>
    </row>
    <row r="873" spans="2:2" x14ac:dyDescent="0.2">
      <c r="B873" s="418"/>
    </row>
    <row r="874" spans="2:2" x14ac:dyDescent="0.2">
      <c r="B874" s="418"/>
    </row>
    <row r="875" spans="2:2" x14ac:dyDescent="0.2">
      <c r="B875" s="418"/>
    </row>
    <row r="876" spans="2:2" x14ac:dyDescent="0.2">
      <c r="B876" s="418"/>
    </row>
    <row r="877" spans="2:2" x14ac:dyDescent="0.2">
      <c r="B877" s="418"/>
    </row>
    <row r="878" spans="2:2" x14ac:dyDescent="0.2">
      <c r="B878" s="418"/>
    </row>
    <row r="879" spans="2:2" x14ac:dyDescent="0.2">
      <c r="B879" s="418"/>
    </row>
    <row r="880" spans="2:2" x14ac:dyDescent="0.2">
      <c r="B880" s="418"/>
    </row>
    <row r="881" spans="2:2" x14ac:dyDescent="0.2">
      <c r="B881" s="418"/>
    </row>
    <row r="882" spans="2:2" x14ac:dyDescent="0.2">
      <c r="B882" s="418"/>
    </row>
    <row r="883" spans="2:2" x14ac:dyDescent="0.2">
      <c r="B883" s="418"/>
    </row>
    <row r="884" spans="2:2" x14ac:dyDescent="0.2">
      <c r="B884" s="418"/>
    </row>
    <row r="885" spans="2:2" x14ac:dyDescent="0.2">
      <c r="B885" s="418"/>
    </row>
    <row r="886" spans="2:2" x14ac:dyDescent="0.2">
      <c r="B886" s="418"/>
    </row>
    <row r="887" spans="2:2" x14ac:dyDescent="0.2">
      <c r="B887" s="418"/>
    </row>
    <row r="888" spans="2:2" x14ac:dyDescent="0.2">
      <c r="B888" s="418"/>
    </row>
    <row r="889" spans="2:2" x14ac:dyDescent="0.2">
      <c r="B889" s="418"/>
    </row>
    <row r="890" spans="2:2" x14ac:dyDescent="0.2">
      <c r="B890" s="418"/>
    </row>
    <row r="891" spans="2:2" x14ac:dyDescent="0.2">
      <c r="B891" s="418"/>
    </row>
    <row r="892" spans="2:2" x14ac:dyDescent="0.2">
      <c r="B892" s="418"/>
    </row>
    <row r="893" spans="2:2" x14ac:dyDescent="0.2">
      <c r="B893" s="418"/>
    </row>
    <row r="894" spans="2:2" x14ac:dyDescent="0.2">
      <c r="B894" s="418"/>
    </row>
    <row r="895" spans="2:2" x14ac:dyDescent="0.2">
      <c r="B895" s="418"/>
    </row>
    <row r="896" spans="2:2" x14ac:dyDescent="0.2">
      <c r="B896" s="418"/>
    </row>
    <row r="897" spans="2:2" x14ac:dyDescent="0.2">
      <c r="B897" s="418"/>
    </row>
    <row r="898" spans="2:2" x14ac:dyDescent="0.2">
      <c r="B898" s="418"/>
    </row>
    <row r="899" spans="2:2" x14ac:dyDescent="0.2">
      <c r="B899" s="418"/>
    </row>
    <row r="900" spans="2:2" x14ac:dyDescent="0.2">
      <c r="B900" s="418"/>
    </row>
    <row r="901" spans="2:2" x14ac:dyDescent="0.2">
      <c r="B901" s="418"/>
    </row>
    <row r="902" spans="2:2" x14ac:dyDescent="0.2">
      <c r="B902" s="418"/>
    </row>
    <row r="903" spans="2:2" x14ac:dyDescent="0.2">
      <c r="B903" s="418"/>
    </row>
    <row r="904" spans="2:2" x14ac:dyDescent="0.2">
      <c r="B904" s="418"/>
    </row>
    <row r="905" spans="2:2" x14ac:dyDescent="0.2">
      <c r="B905" s="418"/>
    </row>
    <row r="906" spans="2:2" x14ac:dyDescent="0.2">
      <c r="B906" s="418"/>
    </row>
    <row r="907" spans="2:2" x14ac:dyDescent="0.2">
      <c r="B907" s="418"/>
    </row>
    <row r="908" spans="2:2" x14ac:dyDescent="0.2">
      <c r="B908" s="418"/>
    </row>
    <row r="909" spans="2:2" x14ac:dyDescent="0.2">
      <c r="B909" s="418"/>
    </row>
    <row r="910" spans="2:2" x14ac:dyDescent="0.2">
      <c r="B910" s="418"/>
    </row>
    <row r="911" spans="2:2" x14ac:dyDescent="0.2">
      <c r="B911" s="418"/>
    </row>
    <row r="912" spans="2:2" x14ac:dyDescent="0.2">
      <c r="B912" s="418"/>
    </row>
    <row r="913" spans="2:2" x14ac:dyDescent="0.2">
      <c r="B913" s="418"/>
    </row>
    <row r="914" spans="2:2" x14ac:dyDescent="0.2">
      <c r="B914" s="418"/>
    </row>
    <row r="915" spans="2:2" x14ac:dyDescent="0.2">
      <c r="B915" s="418"/>
    </row>
    <row r="916" spans="2:2" x14ac:dyDescent="0.2">
      <c r="B916" s="418"/>
    </row>
    <row r="917" spans="2:2" x14ac:dyDescent="0.2">
      <c r="B917" s="418"/>
    </row>
    <row r="918" spans="2:2" x14ac:dyDescent="0.2">
      <c r="B918" s="418"/>
    </row>
    <row r="919" spans="2:2" x14ac:dyDescent="0.2">
      <c r="B919" s="418"/>
    </row>
    <row r="920" spans="2:2" x14ac:dyDescent="0.2">
      <c r="B920" s="418"/>
    </row>
    <row r="921" spans="2:2" x14ac:dyDescent="0.2">
      <c r="B921" s="418"/>
    </row>
    <row r="922" spans="2:2" x14ac:dyDescent="0.2">
      <c r="B922" s="418"/>
    </row>
    <row r="923" spans="2:2" x14ac:dyDescent="0.2">
      <c r="B923" s="418"/>
    </row>
    <row r="924" spans="2:2" x14ac:dyDescent="0.2">
      <c r="B924" s="418"/>
    </row>
    <row r="925" spans="2:2" x14ac:dyDescent="0.2">
      <c r="B925" s="418"/>
    </row>
    <row r="926" spans="2:2" x14ac:dyDescent="0.2">
      <c r="B926" s="418"/>
    </row>
    <row r="927" spans="2:2" x14ac:dyDescent="0.2">
      <c r="B927" s="418"/>
    </row>
    <row r="928" spans="2:2" x14ac:dyDescent="0.2">
      <c r="B928" s="418"/>
    </row>
    <row r="929" spans="2:2" x14ac:dyDescent="0.2">
      <c r="B929" s="418"/>
    </row>
    <row r="930" spans="2:2" x14ac:dyDescent="0.2">
      <c r="B930" s="418"/>
    </row>
    <row r="931" spans="2:2" x14ac:dyDescent="0.2">
      <c r="B931" s="418"/>
    </row>
    <row r="932" spans="2:2" x14ac:dyDescent="0.2">
      <c r="B932" s="418"/>
    </row>
    <row r="933" spans="2:2" x14ac:dyDescent="0.2">
      <c r="B933" s="418"/>
    </row>
    <row r="934" spans="2:2" x14ac:dyDescent="0.2">
      <c r="B934" s="418"/>
    </row>
    <row r="935" spans="2:2" x14ac:dyDescent="0.2">
      <c r="B935" s="418"/>
    </row>
    <row r="936" spans="2:2" x14ac:dyDescent="0.2">
      <c r="B936" s="418"/>
    </row>
    <row r="937" spans="2:2" x14ac:dyDescent="0.2">
      <c r="B937" s="418"/>
    </row>
    <row r="938" spans="2:2" x14ac:dyDescent="0.2">
      <c r="B938" s="418"/>
    </row>
    <row r="939" spans="2:2" x14ac:dyDescent="0.2">
      <c r="B939" s="418"/>
    </row>
    <row r="940" spans="2:2" x14ac:dyDescent="0.2">
      <c r="B940" s="418"/>
    </row>
    <row r="941" spans="2:2" x14ac:dyDescent="0.2">
      <c r="B941" s="418"/>
    </row>
    <row r="942" spans="2:2" x14ac:dyDescent="0.2">
      <c r="B942" s="418"/>
    </row>
    <row r="943" spans="2:2" x14ac:dyDescent="0.2">
      <c r="B943" s="418"/>
    </row>
    <row r="944" spans="2:2" x14ac:dyDescent="0.2">
      <c r="B944" s="418"/>
    </row>
    <row r="945" spans="2:2" x14ac:dyDescent="0.2">
      <c r="B945" s="418"/>
    </row>
    <row r="946" spans="2:2" x14ac:dyDescent="0.2">
      <c r="B946" s="418"/>
    </row>
    <row r="947" spans="2:2" x14ac:dyDescent="0.2">
      <c r="B947" s="418"/>
    </row>
    <row r="948" spans="2:2" x14ac:dyDescent="0.2">
      <c r="B948" s="418"/>
    </row>
    <row r="949" spans="2:2" x14ac:dyDescent="0.2">
      <c r="B949" s="418"/>
    </row>
    <row r="950" spans="2:2" x14ac:dyDescent="0.2">
      <c r="B950" s="418"/>
    </row>
    <row r="951" spans="2:2" x14ac:dyDescent="0.2">
      <c r="B951" s="418"/>
    </row>
    <row r="952" spans="2:2" x14ac:dyDescent="0.2">
      <c r="B952" s="418"/>
    </row>
    <row r="953" spans="2:2" x14ac:dyDescent="0.2">
      <c r="B953" s="418"/>
    </row>
    <row r="954" spans="2:2" x14ac:dyDescent="0.2">
      <c r="B954" s="418"/>
    </row>
    <row r="955" spans="2:2" x14ac:dyDescent="0.2">
      <c r="B955" s="418"/>
    </row>
    <row r="956" spans="2:2" x14ac:dyDescent="0.2">
      <c r="B956" s="418"/>
    </row>
    <row r="957" spans="2:2" x14ac:dyDescent="0.2">
      <c r="B957" s="418"/>
    </row>
    <row r="958" spans="2:2" x14ac:dyDescent="0.2">
      <c r="B958" s="418"/>
    </row>
    <row r="959" spans="2:2" x14ac:dyDescent="0.2">
      <c r="B959" s="418"/>
    </row>
    <row r="960" spans="2:2" x14ac:dyDescent="0.2">
      <c r="B960" s="418"/>
    </row>
    <row r="961" spans="2:2" x14ac:dyDescent="0.2">
      <c r="B961" s="418"/>
    </row>
    <row r="962" spans="2:2" x14ac:dyDescent="0.2">
      <c r="B962" s="418"/>
    </row>
    <row r="963" spans="2:2" x14ac:dyDescent="0.2">
      <c r="B963" s="418"/>
    </row>
    <row r="964" spans="2:2" x14ac:dyDescent="0.2">
      <c r="B964" s="418"/>
    </row>
    <row r="965" spans="2:2" x14ac:dyDescent="0.2">
      <c r="B965" s="418"/>
    </row>
    <row r="966" spans="2:2" x14ac:dyDescent="0.2">
      <c r="B966" s="418"/>
    </row>
    <row r="967" spans="2:2" x14ac:dyDescent="0.2">
      <c r="B967" s="418"/>
    </row>
    <row r="968" spans="2:2" x14ac:dyDescent="0.2">
      <c r="B968" s="418"/>
    </row>
    <row r="969" spans="2:2" x14ac:dyDescent="0.2">
      <c r="B969" s="418"/>
    </row>
    <row r="970" spans="2:2" x14ac:dyDescent="0.2">
      <c r="B970" s="418"/>
    </row>
    <row r="971" spans="2:2" x14ac:dyDescent="0.2">
      <c r="B971" s="418"/>
    </row>
    <row r="972" spans="2:2" x14ac:dyDescent="0.2">
      <c r="B972" s="418"/>
    </row>
    <row r="973" spans="2:2" x14ac:dyDescent="0.2">
      <c r="B973" s="418"/>
    </row>
    <row r="974" spans="2:2" x14ac:dyDescent="0.2">
      <c r="B974" s="418"/>
    </row>
    <row r="975" spans="2:2" x14ac:dyDescent="0.2">
      <c r="B975" s="418"/>
    </row>
    <row r="976" spans="2:2" x14ac:dyDescent="0.2">
      <c r="B976" s="418"/>
    </row>
    <row r="977" spans="2:2" x14ac:dyDescent="0.2">
      <c r="B977" s="418"/>
    </row>
    <row r="978" spans="2:2" x14ac:dyDescent="0.2">
      <c r="B978" s="418"/>
    </row>
    <row r="979" spans="2:2" x14ac:dyDescent="0.2">
      <c r="B979" s="418"/>
    </row>
    <row r="980" spans="2:2" x14ac:dyDescent="0.2">
      <c r="B980" s="418"/>
    </row>
    <row r="981" spans="2:2" x14ac:dyDescent="0.2">
      <c r="B981" s="418"/>
    </row>
    <row r="982" spans="2:2" x14ac:dyDescent="0.2">
      <c r="B982" s="418"/>
    </row>
    <row r="983" spans="2:2" x14ac:dyDescent="0.2">
      <c r="B983" s="418"/>
    </row>
    <row r="984" spans="2:2" x14ac:dyDescent="0.2">
      <c r="B984" s="418"/>
    </row>
    <row r="985" spans="2:2" x14ac:dyDescent="0.2">
      <c r="B985" s="418"/>
    </row>
    <row r="986" spans="2:2" x14ac:dyDescent="0.2">
      <c r="B986" s="418"/>
    </row>
    <row r="987" spans="2:2" x14ac:dyDescent="0.2">
      <c r="B987" s="418"/>
    </row>
    <row r="988" spans="2:2" x14ac:dyDescent="0.2">
      <c r="B988" s="418"/>
    </row>
    <row r="989" spans="2:2" x14ac:dyDescent="0.2">
      <c r="B989" s="418"/>
    </row>
    <row r="990" spans="2:2" x14ac:dyDescent="0.2">
      <c r="B990" s="418"/>
    </row>
    <row r="991" spans="2:2" x14ac:dyDescent="0.2">
      <c r="B991" s="418"/>
    </row>
    <row r="992" spans="2:2" x14ac:dyDescent="0.2">
      <c r="B992" s="418"/>
    </row>
    <row r="993" spans="2:2" x14ac:dyDescent="0.2">
      <c r="B993" s="418"/>
    </row>
    <row r="994" spans="2:2" x14ac:dyDescent="0.2">
      <c r="B994" s="418"/>
    </row>
    <row r="995" spans="2:2" x14ac:dyDescent="0.2">
      <c r="B995" s="418"/>
    </row>
    <row r="996" spans="2:2" x14ac:dyDescent="0.2">
      <c r="B996" s="418"/>
    </row>
    <row r="997" spans="2:2" x14ac:dyDescent="0.2">
      <c r="B997" s="418"/>
    </row>
    <row r="998" spans="2:2" x14ac:dyDescent="0.2">
      <c r="B998" s="418"/>
    </row>
    <row r="999" spans="2:2" x14ac:dyDescent="0.2">
      <c r="B999" s="418"/>
    </row>
    <row r="1000" spans="2:2" x14ac:dyDescent="0.2">
      <c r="B1000" s="418"/>
    </row>
    <row r="1001" spans="2:2" x14ac:dyDescent="0.2">
      <c r="B1001" s="418"/>
    </row>
    <row r="1002" spans="2:2" x14ac:dyDescent="0.2">
      <c r="B1002" s="418"/>
    </row>
    <row r="1003" spans="2:2" x14ac:dyDescent="0.2">
      <c r="B1003" s="418"/>
    </row>
    <row r="1004" spans="2:2" x14ac:dyDescent="0.2">
      <c r="B1004" s="418"/>
    </row>
    <row r="1005" spans="2:2" x14ac:dyDescent="0.2">
      <c r="B1005" s="418"/>
    </row>
    <row r="1006" spans="2:2" x14ac:dyDescent="0.2">
      <c r="B1006" s="418"/>
    </row>
    <row r="1007" spans="2:2" x14ac:dyDescent="0.2">
      <c r="B1007" s="418"/>
    </row>
    <row r="1008" spans="2:2" x14ac:dyDescent="0.2">
      <c r="B1008" s="418"/>
    </row>
    <row r="1009" spans="2:2" x14ac:dyDescent="0.2">
      <c r="B1009" s="418"/>
    </row>
    <row r="1010" spans="2:2" x14ac:dyDescent="0.2">
      <c r="B1010" s="418"/>
    </row>
    <row r="1011" spans="2:2" x14ac:dyDescent="0.2">
      <c r="B1011" s="418"/>
    </row>
    <row r="1012" spans="2:2" x14ac:dyDescent="0.2">
      <c r="B1012" s="418"/>
    </row>
    <row r="1013" spans="2:2" x14ac:dyDescent="0.2">
      <c r="B1013" s="418"/>
    </row>
    <row r="1014" spans="2:2" x14ac:dyDescent="0.2">
      <c r="B1014" s="418"/>
    </row>
    <row r="1015" spans="2:2" x14ac:dyDescent="0.2">
      <c r="B1015" s="418"/>
    </row>
    <row r="1016" spans="2:2" x14ac:dyDescent="0.2">
      <c r="B1016" s="418"/>
    </row>
    <row r="1017" spans="2:2" x14ac:dyDescent="0.2">
      <c r="B1017" s="418"/>
    </row>
    <row r="1018" spans="2:2" x14ac:dyDescent="0.2">
      <c r="B1018" s="418"/>
    </row>
    <row r="1019" spans="2:2" x14ac:dyDescent="0.2">
      <c r="B1019" s="418"/>
    </row>
    <row r="1020" spans="2:2" x14ac:dyDescent="0.2">
      <c r="B1020" s="418"/>
    </row>
    <row r="1021" spans="2:2" x14ac:dyDescent="0.2">
      <c r="B1021" s="418"/>
    </row>
    <row r="1022" spans="2:2" x14ac:dyDescent="0.2">
      <c r="B1022" s="418"/>
    </row>
    <row r="1023" spans="2:2" x14ac:dyDescent="0.2">
      <c r="B1023" s="418"/>
    </row>
    <row r="1024" spans="2:2" x14ac:dyDescent="0.2">
      <c r="B1024" s="418"/>
    </row>
    <row r="1025" spans="2:2" x14ac:dyDescent="0.2">
      <c r="B1025" s="418"/>
    </row>
    <row r="1026" spans="2:2" x14ac:dyDescent="0.2">
      <c r="B1026" s="418"/>
    </row>
    <row r="1027" spans="2:2" x14ac:dyDescent="0.2">
      <c r="B1027" s="418"/>
    </row>
    <row r="1028" spans="2:2" x14ac:dyDescent="0.2">
      <c r="B1028" s="418"/>
    </row>
    <row r="1029" spans="2:2" x14ac:dyDescent="0.2">
      <c r="B1029" s="418"/>
    </row>
    <row r="1030" spans="2:2" x14ac:dyDescent="0.2">
      <c r="B1030" s="418"/>
    </row>
    <row r="1031" spans="2:2" x14ac:dyDescent="0.2">
      <c r="B1031" s="418"/>
    </row>
    <row r="1032" spans="2:2" x14ac:dyDescent="0.2">
      <c r="B1032" s="418"/>
    </row>
    <row r="1033" spans="2:2" x14ac:dyDescent="0.2">
      <c r="B1033" s="418"/>
    </row>
    <row r="1034" spans="2:2" x14ac:dyDescent="0.2">
      <c r="B1034" s="418"/>
    </row>
    <row r="1035" spans="2:2" x14ac:dyDescent="0.2">
      <c r="B1035" s="418"/>
    </row>
    <row r="1036" spans="2:2" x14ac:dyDescent="0.2">
      <c r="B1036" s="418"/>
    </row>
    <row r="1037" spans="2:2" x14ac:dyDescent="0.2">
      <c r="B1037" s="418"/>
    </row>
    <row r="1038" spans="2:2" x14ac:dyDescent="0.2">
      <c r="B1038" s="418"/>
    </row>
    <row r="1039" spans="2:2" x14ac:dyDescent="0.2">
      <c r="B1039" s="418"/>
    </row>
    <row r="1040" spans="2:2" x14ac:dyDescent="0.2">
      <c r="B1040" s="418"/>
    </row>
    <row r="1041" spans="2:2" x14ac:dyDescent="0.2">
      <c r="B1041" s="418"/>
    </row>
    <row r="1042" spans="2:2" x14ac:dyDescent="0.2">
      <c r="B1042" s="418"/>
    </row>
    <row r="1043" spans="2:2" x14ac:dyDescent="0.2">
      <c r="B1043" s="418"/>
    </row>
    <row r="1044" spans="2:2" x14ac:dyDescent="0.2">
      <c r="B1044" s="418"/>
    </row>
    <row r="1045" spans="2:2" x14ac:dyDescent="0.2">
      <c r="B1045" s="418"/>
    </row>
    <row r="1046" spans="2:2" x14ac:dyDescent="0.2">
      <c r="B1046" s="418"/>
    </row>
    <row r="1047" spans="2:2" x14ac:dyDescent="0.2">
      <c r="B1047" s="418"/>
    </row>
    <row r="1048" spans="2:2" x14ac:dyDescent="0.2">
      <c r="B1048" s="418"/>
    </row>
    <row r="1049" spans="2:2" x14ac:dyDescent="0.2">
      <c r="B1049" s="418"/>
    </row>
    <row r="1050" spans="2:2" x14ac:dyDescent="0.2">
      <c r="B1050" s="418"/>
    </row>
    <row r="1051" spans="2:2" x14ac:dyDescent="0.2">
      <c r="B1051" s="418"/>
    </row>
    <row r="1052" spans="2:2" x14ac:dyDescent="0.2">
      <c r="B1052" s="418"/>
    </row>
    <row r="1053" spans="2:2" x14ac:dyDescent="0.2">
      <c r="B1053" s="418"/>
    </row>
    <row r="1054" spans="2:2" x14ac:dyDescent="0.2">
      <c r="B1054" s="418"/>
    </row>
    <row r="1055" spans="2:2" x14ac:dyDescent="0.2">
      <c r="B1055" s="418"/>
    </row>
    <row r="1056" spans="2:2" x14ac:dyDescent="0.2">
      <c r="B1056" s="418"/>
    </row>
    <row r="1057" spans="2:2" x14ac:dyDescent="0.2">
      <c r="B1057" s="418"/>
    </row>
    <row r="1058" spans="2:2" x14ac:dyDescent="0.2">
      <c r="B1058" s="418"/>
    </row>
    <row r="1059" spans="2:2" x14ac:dyDescent="0.2">
      <c r="B1059" s="418"/>
    </row>
    <row r="1060" spans="2:2" x14ac:dyDescent="0.2">
      <c r="B1060" s="418"/>
    </row>
    <row r="1061" spans="2:2" x14ac:dyDescent="0.2">
      <c r="B1061" s="418"/>
    </row>
    <row r="1062" spans="2:2" x14ac:dyDescent="0.2">
      <c r="B1062" s="418"/>
    </row>
    <row r="1063" spans="2:2" x14ac:dyDescent="0.2">
      <c r="B1063" s="418"/>
    </row>
    <row r="1064" spans="2:2" x14ac:dyDescent="0.2">
      <c r="B1064" s="418"/>
    </row>
    <row r="1065" spans="2:2" x14ac:dyDescent="0.2">
      <c r="B1065" s="418"/>
    </row>
    <row r="1066" spans="2:2" x14ac:dyDescent="0.2">
      <c r="B1066" s="418"/>
    </row>
    <row r="1067" spans="2:2" x14ac:dyDescent="0.2">
      <c r="B1067" s="418"/>
    </row>
    <row r="1068" spans="2:2" x14ac:dyDescent="0.2">
      <c r="B1068" s="418"/>
    </row>
    <row r="1069" spans="2:2" x14ac:dyDescent="0.2">
      <c r="B1069" s="418"/>
    </row>
    <row r="1070" spans="2:2" x14ac:dyDescent="0.2">
      <c r="B1070" s="418"/>
    </row>
    <row r="1071" spans="2:2" x14ac:dyDescent="0.2">
      <c r="B1071" s="418"/>
    </row>
    <row r="1072" spans="2:2" x14ac:dyDescent="0.2">
      <c r="B1072" s="418"/>
    </row>
    <row r="1073" spans="2:2" x14ac:dyDescent="0.2">
      <c r="B1073" s="418"/>
    </row>
    <row r="1074" spans="2:2" x14ac:dyDescent="0.2">
      <c r="B1074" s="418"/>
    </row>
    <row r="1075" spans="2:2" x14ac:dyDescent="0.2">
      <c r="B1075" s="418"/>
    </row>
    <row r="1076" spans="2:2" x14ac:dyDescent="0.2">
      <c r="B1076" s="418"/>
    </row>
    <row r="1077" spans="2:2" x14ac:dyDescent="0.2">
      <c r="B1077" s="418"/>
    </row>
    <row r="1078" spans="2:2" x14ac:dyDescent="0.2">
      <c r="B1078" s="418"/>
    </row>
    <row r="1079" spans="2:2" x14ac:dyDescent="0.2">
      <c r="B1079" s="418"/>
    </row>
    <row r="1080" spans="2:2" x14ac:dyDescent="0.2">
      <c r="B1080" s="418"/>
    </row>
    <row r="1081" spans="2:2" x14ac:dyDescent="0.2">
      <c r="B1081" s="418"/>
    </row>
    <row r="1082" spans="2:2" x14ac:dyDescent="0.2">
      <c r="B1082" s="418"/>
    </row>
    <row r="1083" spans="2:2" x14ac:dyDescent="0.2">
      <c r="B1083" s="418"/>
    </row>
    <row r="1084" spans="2:2" x14ac:dyDescent="0.2">
      <c r="B1084" s="418"/>
    </row>
    <row r="1085" spans="2:2" x14ac:dyDescent="0.2">
      <c r="B1085" s="418"/>
    </row>
    <row r="1086" spans="2:2" x14ac:dyDescent="0.2">
      <c r="B1086" s="418"/>
    </row>
    <row r="1087" spans="2:2" x14ac:dyDescent="0.2">
      <c r="B1087" s="418"/>
    </row>
    <row r="1088" spans="2:2" x14ac:dyDescent="0.2">
      <c r="B1088" s="418"/>
    </row>
    <row r="1089" spans="2:2" x14ac:dyDescent="0.2">
      <c r="B1089" s="418"/>
    </row>
    <row r="1090" spans="2:2" x14ac:dyDescent="0.2">
      <c r="B1090" s="418"/>
    </row>
    <row r="1091" spans="2:2" x14ac:dyDescent="0.2">
      <c r="B1091" s="418"/>
    </row>
    <row r="1092" spans="2:2" x14ac:dyDescent="0.2">
      <c r="B1092" s="418"/>
    </row>
    <row r="1093" spans="2:2" x14ac:dyDescent="0.2">
      <c r="B1093" s="418"/>
    </row>
    <row r="1094" spans="2:2" x14ac:dyDescent="0.2">
      <c r="B1094" s="418"/>
    </row>
    <row r="1095" spans="2:2" x14ac:dyDescent="0.2">
      <c r="B1095" s="418"/>
    </row>
    <row r="1096" spans="2:2" x14ac:dyDescent="0.2">
      <c r="B1096" s="418"/>
    </row>
    <row r="1097" spans="2:2" x14ac:dyDescent="0.2">
      <c r="B1097" s="418"/>
    </row>
    <row r="1098" spans="2:2" x14ac:dyDescent="0.2">
      <c r="B1098" s="418"/>
    </row>
    <row r="1099" spans="2:2" x14ac:dyDescent="0.2">
      <c r="B1099" s="418"/>
    </row>
    <row r="1100" spans="2:2" x14ac:dyDescent="0.2">
      <c r="B1100" s="418"/>
    </row>
    <row r="1101" spans="2:2" x14ac:dyDescent="0.2">
      <c r="B1101" s="418"/>
    </row>
    <row r="1102" spans="2:2" x14ac:dyDescent="0.2">
      <c r="B1102" s="418"/>
    </row>
    <row r="1103" spans="2:2" x14ac:dyDescent="0.2">
      <c r="B1103" s="418"/>
    </row>
    <row r="1104" spans="2:2" x14ac:dyDescent="0.2">
      <c r="B1104" s="418"/>
    </row>
    <row r="1105" spans="2:2" x14ac:dyDescent="0.2">
      <c r="B1105" s="418"/>
    </row>
    <row r="1106" spans="2:2" x14ac:dyDescent="0.2">
      <c r="B1106" s="418"/>
    </row>
    <row r="1107" spans="2:2" x14ac:dyDescent="0.2">
      <c r="B1107" s="418"/>
    </row>
    <row r="1108" spans="2:2" x14ac:dyDescent="0.2">
      <c r="B1108" s="418"/>
    </row>
    <row r="1109" spans="2:2" x14ac:dyDescent="0.2">
      <c r="B1109" s="418"/>
    </row>
    <row r="1110" spans="2:2" x14ac:dyDescent="0.2">
      <c r="B1110" s="418"/>
    </row>
    <row r="1111" spans="2:2" x14ac:dyDescent="0.2">
      <c r="B1111" s="418"/>
    </row>
    <row r="1112" spans="2:2" x14ac:dyDescent="0.2">
      <c r="B1112" s="418"/>
    </row>
    <row r="1113" spans="2:2" x14ac:dyDescent="0.2">
      <c r="B1113" s="418"/>
    </row>
    <row r="1114" spans="2:2" x14ac:dyDescent="0.2">
      <c r="B1114" s="418"/>
    </row>
    <row r="1115" spans="2:2" x14ac:dyDescent="0.2">
      <c r="B1115" s="418"/>
    </row>
    <row r="1116" spans="2:2" x14ac:dyDescent="0.2">
      <c r="B1116" s="418"/>
    </row>
    <row r="1117" spans="2:2" x14ac:dyDescent="0.2">
      <c r="B1117" s="418"/>
    </row>
    <row r="1118" spans="2:2" x14ac:dyDescent="0.2">
      <c r="B1118" s="418"/>
    </row>
    <row r="1119" spans="2:2" x14ac:dyDescent="0.2">
      <c r="B1119" s="418"/>
    </row>
    <row r="1120" spans="2:2" x14ac:dyDescent="0.2">
      <c r="B1120" s="418"/>
    </row>
    <row r="1121" spans="2:2" x14ac:dyDescent="0.2">
      <c r="B1121" s="418"/>
    </row>
    <row r="1122" spans="2:2" x14ac:dyDescent="0.2">
      <c r="B1122" s="418"/>
    </row>
    <row r="1123" spans="2:2" x14ac:dyDescent="0.2">
      <c r="B1123" s="418"/>
    </row>
    <row r="1124" spans="2:2" x14ac:dyDescent="0.2">
      <c r="B1124" s="418"/>
    </row>
    <row r="1125" spans="2:2" x14ac:dyDescent="0.2">
      <c r="B1125" s="418"/>
    </row>
    <row r="1126" spans="2:2" x14ac:dyDescent="0.2">
      <c r="B1126" s="418"/>
    </row>
    <row r="1127" spans="2:2" x14ac:dyDescent="0.2">
      <c r="B1127" s="418"/>
    </row>
    <row r="1128" spans="2:2" x14ac:dyDescent="0.2">
      <c r="B1128" s="418"/>
    </row>
    <row r="1129" spans="2:2" x14ac:dyDescent="0.2">
      <c r="B1129" s="418"/>
    </row>
    <row r="1130" spans="2:2" x14ac:dyDescent="0.2">
      <c r="B1130" s="418"/>
    </row>
    <row r="1131" spans="2:2" x14ac:dyDescent="0.2">
      <c r="B1131" s="418"/>
    </row>
    <row r="1132" spans="2:2" x14ac:dyDescent="0.2">
      <c r="B1132" s="418"/>
    </row>
    <row r="1133" spans="2:2" x14ac:dyDescent="0.2">
      <c r="B1133" s="418"/>
    </row>
    <row r="1134" spans="2:2" x14ac:dyDescent="0.2">
      <c r="B1134" s="418"/>
    </row>
    <row r="1135" spans="2:2" x14ac:dyDescent="0.2">
      <c r="B1135" s="418"/>
    </row>
    <row r="1136" spans="2:2" x14ac:dyDescent="0.2">
      <c r="B1136" s="418"/>
    </row>
    <row r="1137" spans="2:2" x14ac:dyDescent="0.2">
      <c r="B1137" s="418"/>
    </row>
    <row r="1138" spans="2:2" x14ac:dyDescent="0.2">
      <c r="B1138" s="418"/>
    </row>
    <row r="1139" spans="2:2" x14ac:dyDescent="0.2">
      <c r="B1139" s="418"/>
    </row>
    <row r="1140" spans="2:2" x14ac:dyDescent="0.2">
      <c r="B1140" s="418"/>
    </row>
    <row r="1141" spans="2:2" x14ac:dyDescent="0.2">
      <c r="B1141" s="418"/>
    </row>
    <row r="1142" spans="2:2" x14ac:dyDescent="0.2">
      <c r="B1142" s="418"/>
    </row>
    <row r="1143" spans="2:2" x14ac:dyDescent="0.2">
      <c r="B1143" s="418"/>
    </row>
    <row r="1144" spans="2:2" x14ac:dyDescent="0.2">
      <c r="B1144" s="418"/>
    </row>
    <row r="1145" spans="2:2" x14ac:dyDescent="0.2">
      <c r="B1145" s="418"/>
    </row>
    <row r="1146" spans="2:2" x14ac:dyDescent="0.2">
      <c r="B1146" s="418"/>
    </row>
    <row r="1147" spans="2:2" x14ac:dyDescent="0.2">
      <c r="B1147" s="418"/>
    </row>
    <row r="1148" spans="2:2" x14ac:dyDescent="0.2">
      <c r="B1148" s="418"/>
    </row>
    <row r="1149" spans="2:2" x14ac:dyDescent="0.2">
      <c r="B1149" s="418"/>
    </row>
    <row r="1150" spans="2:2" x14ac:dyDescent="0.2">
      <c r="B1150" s="418"/>
    </row>
    <row r="1151" spans="2:2" x14ac:dyDescent="0.2">
      <c r="B1151" s="418"/>
    </row>
    <row r="1152" spans="2:2" x14ac:dyDescent="0.2">
      <c r="B1152" s="418"/>
    </row>
    <row r="1153" spans="2:2" x14ac:dyDescent="0.2">
      <c r="B1153" s="418"/>
    </row>
    <row r="1154" spans="2:2" x14ac:dyDescent="0.2">
      <c r="B1154" s="418"/>
    </row>
    <row r="1155" spans="2:2" x14ac:dyDescent="0.2">
      <c r="B1155" s="418"/>
    </row>
    <row r="1156" spans="2:2" x14ac:dyDescent="0.2">
      <c r="B1156" s="418"/>
    </row>
    <row r="1157" spans="2:2" x14ac:dyDescent="0.2">
      <c r="B1157" s="418"/>
    </row>
    <row r="1158" spans="2:2" x14ac:dyDescent="0.2">
      <c r="B1158" s="418"/>
    </row>
    <row r="1159" spans="2:2" x14ac:dyDescent="0.2">
      <c r="B1159" s="418"/>
    </row>
    <row r="1160" spans="2:2" x14ac:dyDescent="0.2">
      <c r="B1160" s="418"/>
    </row>
    <row r="1161" spans="2:2" x14ac:dyDescent="0.2">
      <c r="B1161" s="418"/>
    </row>
    <row r="1162" spans="2:2" x14ac:dyDescent="0.2">
      <c r="B1162" s="418"/>
    </row>
    <row r="1163" spans="2:2" x14ac:dyDescent="0.2">
      <c r="B1163" s="418"/>
    </row>
    <row r="1164" spans="2:2" x14ac:dyDescent="0.2">
      <c r="B1164" s="418"/>
    </row>
    <row r="1165" spans="2:2" x14ac:dyDescent="0.2">
      <c r="B1165" s="418"/>
    </row>
    <row r="1166" spans="2:2" x14ac:dyDescent="0.2">
      <c r="B1166" s="418"/>
    </row>
    <row r="1167" spans="2:2" x14ac:dyDescent="0.2">
      <c r="B1167" s="418"/>
    </row>
    <row r="1168" spans="2:2" x14ac:dyDescent="0.2">
      <c r="B1168" s="418"/>
    </row>
    <row r="1169" spans="2:2" x14ac:dyDescent="0.2">
      <c r="B1169" s="418"/>
    </row>
    <row r="1170" spans="2:2" x14ac:dyDescent="0.2">
      <c r="B1170" s="418"/>
    </row>
    <row r="1171" spans="2:2" x14ac:dyDescent="0.2">
      <c r="B1171" s="418"/>
    </row>
    <row r="1172" spans="2:2" x14ac:dyDescent="0.2">
      <c r="B1172" s="418"/>
    </row>
    <row r="1173" spans="2:2" x14ac:dyDescent="0.2">
      <c r="B1173" s="418"/>
    </row>
    <row r="1174" spans="2:2" x14ac:dyDescent="0.2">
      <c r="B1174" s="418"/>
    </row>
    <row r="1175" spans="2:2" x14ac:dyDescent="0.2">
      <c r="B1175" s="418"/>
    </row>
    <row r="1176" spans="2:2" x14ac:dyDescent="0.2">
      <c r="B1176" s="418"/>
    </row>
    <row r="1177" spans="2:2" x14ac:dyDescent="0.2">
      <c r="B1177" s="418"/>
    </row>
    <row r="1178" spans="2:2" x14ac:dyDescent="0.2">
      <c r="B1178" s="418"/>
    </row>
    <row r="1179" spans="2:2" x14ac:dyDescent="0.2">
      <c r="B1179" s="418"/>
    </row>
    <row r="1180" spans="2:2" x14ac:dyDescent="0.2">
      <c r="B1180" s="418"/>
    </row>
    <row r="1181" spans="2:2" x14ac:dyDescent="0.2">
      <c r="B1181" s="418"/>
    </row>
    <row r="1182" spans="2:2" x14ac:dyDescent="0.2">
      <c r="B1182" s="418"/>
    </row>
    <row r="1183" spans="2:2" x14ac:dyDescent="0.2">
      <c r="B1183" s="418"/>
    </row>
    <row r="1184" spans="2:2" x14ac:dyDescent="0.2">
      <c r="B1184" s="418"/>
    </row>
    <row r="1185" spans="2:2" x14ac:dyDescent="0.2">
      <c r="B1185" s="418"/>
    </row>
    <row r="1186" spans="2:2" x14ac:dyDescent="0.2">
      <c r="B1186" s="418"/>
    </row>
    <row r="1187" spans="2:2" x14ac:dyDescent="0.2">
      <c r="B1187" s="418"/>
    </row>
    <row r="1188" spans="2:2" x14ac:dyDescent="0.2">
      <c r="B1188" s="418"/>
    </row>
    <row r="1189" spans="2:2" x14ac:dyDescent="0.2">
      <c r="B1189" s="418"/>
    </row>
    <row r="1190" spans="2:2" x14ac:dyDescent="0.2">
      <c r="B1190" s="418"/>
    </row>
    <row r="1191" spans="2:2" x14ac:dyDescent="0.2">
      <c r="B1191" s="418"/>
    </row>
    <row r="1192" spans="2:2" x14ac:dyDescent="0.2">
      <c r="B1192" s="418"/>
    </row>
    <row r="1193" spans="2:2" x14ac:dyDescent="0.2">
      <c r="B1193" s="418"/>
    </row>
    <row r="1194" spans="2:2" x14ac:dyDescent="0.2">
      <c r="B1194" s="418"/>
    </row>
    <row r="1195" spans="2:2" x14ac:dyDescent="0.2">
      <c r="B1195" s="418"/>
    </row>
    <row r="1196" spans="2:2" x14ac:dyDescent="0.2">
      <c r="B1196" s="418"/>
    </row>
    <row r="1197" spans="2:2" x14ac:dyDescent="0.2">
      <c r="B1197" s="418"/>
    </row>
    <row r="1198" spans="2:2" x14ac:dyDescent="0.2">
      <c r="B1198" s="418"/>
    </row>
    <row r="1199" spans="2:2" x14ac:dyDescent="0.2">
      <c r="B1199" s="418"/>
    </row>
    <row r="1200" spans="2:2" x14ac:dyDescent="0.2">
      <c r="B1200" s="418"/>
    </row>
    <row r="1201" spans="2:2" x14ac:dyDescent="0.2">
      <c r="B1201" s="418"/>
    </row>
    <row r="1202" spans="2:2" x14ac:dyDescent="0.2">
      <c r="B1202" s="418"/>
    </row>
    <row r="1203" spans="2:2" x14ac:dyDescent="0.2">
      <c r="B1203" s="418"/>
    </row>
    <row r="1204" spans="2:2" x14ac:dyDescent="0.2">
      <c r="B1204" s="418"/>
    </row>
    <row r="1205" spans="2:2" x14ac:dyDescent="0.2">
      <c r="B1205" s="418"/>
    </row>
    <row r="1206" spans="2:2" x14ac:dyDescent="0.2">
      <c r="B1206" s="418"/>
    </row>
    <row r="1207" spans="2:2" x14ac:dyDescent="0.2">
      <c r="B1207" s="418"/>
    </row>
    <row r="1208" spans="2:2" x14ac:dyDescent="0.2">
      <c r="B1208" s="418"/>
    </row>
    <row r="1209" spans="2:2" x14ac:dyDescent="0.2">
      <c r="B1209" s="418"/>
    </row>
    <row r="1210" spans="2:2" x14ac:dyDescent="0.2">
      <c r="B1210" s="418"/>
    </row>
    <row r="1211" spans="2:2" x14ac:dyDescent="0.2">
      <c r="B1211" s="418"/>
    </row>
    <row r="1212" spans="2:2" x14ac:dyDescent="0.2">
      <c r="B1212" s="418"/>
    </row>
    <row r="1213" spans="2:2" x14ac:dyDescent="0.2">
      <c r="B1213" s="418"/>
    </row>
    <row r="1214" spans="2:2" x14ac:dyDescent="0.2">
      <c r="B1214" s="418"/>
    </row>
    <row r="1215" spans="2:2" x14ac:dyDescent="0.2">
      <c r="B1215" s="418"/>
    </row>
    <row r="1216" spans="2:2" x14ac:dyDescent="0.2">
      <c r="B1216" s="418"/>
    </row>
    <row r="1217" spans="2:2" x14ac:dyDescent="0.2">
      <c r="B1217" s="418"/>
    </row>
    <row r="1218" spans="2:2" x14ac:dyDescent="0.2">
      <c r="B1218" s="418"/>
    </row>
    <row r="1219" spans="2:2" x14ac:dyDescent="0.2">
      <c r="B1219" s="418"/>
    </row>
    <row r="1220" spans="2:2" x14ac:dyDescent="0.2">
      <c r="B1220" s="418"/>
    </row>
    <row r="1221" spans="2:2" x14ac:dyDescent="0.2">
      <c r="B1221" s="418"/>
    </row>
    <row r="1222" spans="2:2" x14ac:dyDescent="0.2">
      <c r="B1222" s="418"/>
    </row>
    <row r="1223" spans="2:2" x14ac:dyDescent="0.2">
      <c r="B1223" s="418"/>
    </row>
    <row r="1224" spans="2:2" x14ac:dyDescent="0.2">
      <c r="B1224" s="418"/>
    </row>
    <row r="1225" spans="2:2" x14ac:dyDescent="0.2">
      <c r="B1225" s="418"/>
    </row>
    <row r="1226" spans="2:2" x14ac:dyDescent="0.2">
      <c r="B1226" s="418"/>
    </row>
    <row r="1227" spans="2:2" x14ac:dyDescent="0.2">
      <c r="B1227" s="418"/>
    </row>
    <row r="1228" spans="2:2" x14ac:dyDescent="0.2">
      <c r="B1228" s="418"/>
    </row>
    <row r="1229" spans="2:2" x14ac:dyDescent="0.2">
      <c r="B1229" s="418"/>
    </row>
    <row r="1230" spans="2:2" x14ac:dyDescent="0.2">
      <c r="B1230" s="418"/>
    </row>
    <row r="1231" spans="2:2" x14ac:dyDescent="0.2">
      <c r="B1231" s="418"/>
    </row>
    <row r="1232" spans="2:2" x14ac:dyDescent="0.2">
      <c r="B1232" s="418"/>
    </row>
    <row r="1233" spans="2:2" x14ac:dyDescent="0.2">
      <c r="B1233" s="418"/>
    </row>
    <row r="1234" spans="2:2" x14ac:dyDescent="0.2">
      <c r="B1234" s="418"/>
    </row>
    <row r="1235" spans="2:2" x14ac:dyDescent="0.2">
      <c r="B1235" s="418"/>
    </row>
    <row r="1236" spans="2:2" x14ac:dyDescent="0.2">
      <c r="B1236" s="418"/>
    </row>
    <row r="1237" spans="2:2" x14ac:dyDescent="0.2">
      <c r="B1237" s="418"/>
    </row>
    <row r="1238" spans="2:2" x14ac:dyDescent="0.2">
      <c r="B1238" s="418"/>
    </row>
    <row r="1239" spans="2:2" x14ac:dyDescent="0.2">
      <c r="B1239" s="418"/>
    </row>
    <row r="1240" spans="2:2" x14ac:dyDescent="0.2">
      <c r="B1240" s="418"/>
    </row>
    <row r="1241" spans="2:2" x14ac:dyDescent="0.2">
      <c r="B1241" s="418"/>
    </row>
    <row r="1242" spans="2:2" x14ac:dyDescent="0.2">
      <c r="B1242" s="418"/>
    </row>
    <row r="1243" spans="2:2" x14ac:dyDescent="0.2">
      <c r="B1243" s="418"/>
    </row>
    <row r="1244" spans="2:2" x14ac:dyDescent="0.2">
      <c r="B1244" s="418"/>
    </row>
    <row r="1245" spans="2:2" x14ac:dyDescent="0.2">
      <c r="B1245" s="418"/>
    </row>
    <row r="1246" spans="2:2" x14ac:dyDescent="0.2">
      <c r="B1246" s="418"/>
    </row>
    <row r="1247" spans="2:2" x14ac:dyDescent="0.2">
      <c r="B1247" s="418"/>
    </row>
    <row r="1248" spans="2:2" x14ac:dyDescent="0.2">
      <c r="B1248" s="418"/>
    </row>
    <row r="1249" spans="2:2" x14ac:dyDescent="0.2">
      <c r="B1249" s="418"/>
    </row>
    <row r="1250" spans="2:2" x14ac:dyDescent="0.2">
      <c r="B1250" s="418"/>
    </row>
    <row r="1251" spans="2:2" x14ac:dyDescent="0.2">
      <c r="B1251" s="418"/>
    </row>
    <row r="1252" spans="2:2" x14ac:dyDescent="0.2">
      <c r="B1252" s="418"/>
    </row>
    <row r="1253" spans="2:2" x14ac:dyDescent="0.2">
      <c r="B1253" s="418"/>
    </row>
    <row r="1254" spans="2:2" x14ac:dyDescent="0.2">
      <c r="B1254" s="418"/>
    </row>
    <row r="1255" spans="2:2" x14ac:dyDescent="0.2">
      <c r="B1255" s="418"/>
    </row>
    <row r="1256" spans="2:2" x14ac:dyDescent="0.2">
      <c r="B1256" s="418"/>
    </row>
    <row r="1257" spans="2:2" x14ac:dyDescent="0.2">
      <c r="B1257" s="418"/>
    </row>
    <row r="1258" spans="2:2" x14ac:dyDescent="0.2">
      <c r="B1258" s="418"/>
    </row>
    <row r="1259" spans="2:2" x14ac:dyDescent="0.2">
      <c r="B1259" s="418"/>
    </row>
    <row r="1260" spans="2:2" x14ac:dyDescent="0.2">
      <c r="B1260" s="418"/>
    </row>
    <row r="1261" spans="2:2" x14ac:dyDescent="0.2">
      <c r="B1261" s="418"/>
    </row>
    <row r="1262" spans="2:2" x14ac:dyDescent="0.2">
      <c r="B1262" s="418"/>
    </row>
    <row r="1263" spans="2:2" x14ac:dyDescent="0.2">
      <c r="B1263" s="418"/>
    </row>
    <row r="1264" spans="2:2" x14ac:dyDescent="0.2">
      <c r="B1264" s="418"/>
    </row>
    <row r="1265" spans="2:2" x14ac:dyDescent="0.2">
      <c r="B1265" s="418"/>
    </row>
    <row r="1266" spans="2:2" x14ac:dyDescent="0.2">
      <c r="B1266" s="418"/>
    </row>
    <row r="1267" spans="2:2" x14ac:dyDescent="0.2">
      <c r="B1267" s="418"/>
    </row>
    <row r="1268" spans="2:2" x14ac:dyDescent="0.2">
      <c r="B1268" s="418"/>
    </row>
    <row r="1269" spans="2:2" x14ac:dyDescent="0.2">
      <c r="B1269" s="418"/>
    </row>
    <row r="1270" spans="2:2" x14ac:dyDescent="0.2">
      <c r="B1270" s="418"/>
    </row>
    <row r="1271" spans="2:2" x14ac:dyDescent="0.2">
      <c r="B1271" s="418"/>
    </row>
    <row r="1272" spans="2:2" x14ac:dyDescent="0.2">
      <c r="B1272" s="418"/>
    </row>
    <row r="1273" spans="2:2" x14ac:dyDescent="0.2">
      <c r="B1273" s="418"/>
    </row>
    <row r="1274" spans="2:2" x14ac:dyDescent="0.2">
      <c r="B1274" s="418"/>
    </row>
    <row r="1275" spans="2:2" x14ac:dyDescent="0.2">
      <c r="B1275" s="418"/>
    </row>
    <row r="1276" spans="2:2" x14ac:dyDescent="0.2">
      <c r="B1276" s="418"/>
    </row>
    <row r="1277" spans="2:2" x14ac:dyDescent="0.2">
      <c r="B1277" s="418"/>
    </row>
    <row r="1278" spans="2:2" x14ac:dyDescent="0.2">
      <c r="B1278" s="418"/>
    </row>
    <row r="1279" spans="2:2" x14ac:dyDescent="0.2">
      <c r="B1279" s="418"/>
    </row>
    <row r="1280" spans="2:2" x14ac:dyDescent="0.2">
      <c r="B1280" s="418"/>
    </row>
    <row r="1281" spans="2:2" x14ac:dyDescent="0.2">
      <c r="B1281" s="418"/>
    </row>
    <row r="1282" spans="2:2" x14ac:dyDescent="0.2">
      <c r="B1282" s="418"/>
    </row>
    <row r="1283" spans="2:2" x14ac:dyDescent="0.2">
      <c r="B1283" s="418"/>
    </row>
    <row r="1284" spans="2:2" x14ac:dyDescent="0.2">
      <c r="B1284" s="418"/>
    </row>
    <row r="1285" spans="2:2" x14ac:dyDescent="0.2">
      <c r="B1285" s="418"/>
    </row>
    <row r="1286" spans="2:2" x14ac:dyDescent="0.2">
      <c r="B1286" s="418"/>
    </row>
    <row r="1287" spans="2:2" x14ac:dyDescent="0.2">
      <c r="B1287" s="418"/>
    </row>
    <row r="1288" spans="2:2" x14ac:dyDescent="0.2">
      <c r="B1288" s="418"/>
    </row>
    <row r="1289" spans="2:2" x14ac:dyDescent="0.2">
      <c r="B1289" s="418"/>
    </row>
    <row r="1290" spans="2:2" x14ac:dyDescent="0.2">
      <c r="B1290" s="418"/>
    </row>
    <row r="1291" spans="2:2" x14ac:dyDescent="0.2">
      <c r="B1291" s="418"/>
    </row>
    <row r="1292" spans="2:2" x14ac:dyDescent="0.2">
      <c r="B1292" s="418"/>
    </row>
    <row r="1293" spans="2:2" x14ac:dyDescent="0.2">
      <c r="B1293" s="418"/>
    </row>
    <row r="1294" spans="2:2" x14ac:dyDescent="0.2">
      <c r="B1294" s="418"/>
    </row>
    <row r="1295" spans="2:2" x14ac:dyDescent="0.2">
      <c r="B1295" s="418"/>
    </row>
    <row r="1296" spans="2:2" x14ac:dyDescent="0.2">
      <c r="B1296" s="418"/>
    </row>
    <row r="1297" spans="2:2" x14ac:dyDescent="0.2">
      <c r="B1297" s="418"/>
    </row>
    <row r="1298" spans="2:2" x14ac:dyDescent="0.2">
      <c r="B1298" s="418"/>
    </row>
    <row r="1299" spans="2:2" x14ac:dyDescent="0.2">
      <c r="B1299" s="418"/>
    </row>
    <row r="1300" spans="2:2" x14ac:dyDescent="0.2">
      <c r="B1300" s="418"/>
    </row>
    <row r="1301" spans="2:2" x14ac:dyDescent="0.2">
      <c r="B1301" s="418"/>
    </row>
    <row r="1302" spans="2:2" x14ac:dyDescent="0.2">
      <c r="B1302" s="418"/>
    </row>
    <row r="1303" spans="2:2" x14ac:dyDescent="0.2">
      <c r="B1303" s="418"/>
    </row>
    <row r="1304" spans="2:2" x14ac:dyDescent="0.2">
      <c r="B1304" s="418"/>
    </row>
    <row r="1305" spans="2:2" x14ac:dyDescent="0.2">
      <c r="B1305" s="418"/>
    </row>
    <row r="1306" spans="2:2" x14ac:dyDescent="0.2">
      <c r="B1306" s="418"/>
    </row>
    <row r="1307" spans="2:2" x14ac:dyDescent="0.2">
      <c r="B1307" s="418"/>
    </row>
    <row r="1308" spans="2:2" x14ac:dyDescent="0.2">
      <c r="B1308" s="418"/>
    </row>
    <row r="1309" spans="2:2" x14ac:dyDescent="0.2">
      <c r="B1309" s="418"/>
    </row>
    <row r="1310" spans="2:2" x14ac:dyDescent="0.2">
      <c r="B1310" s="418"/>
    </row>
    <row r="1311" spans="2:2" x14ac:dyDescent="0.2">
      <c r="B1311" s="418"/>
    </row>
    <row r="1312" spans="2:2" x14ac:dyDescent="0.2">
      <c r="B1312" s="418"/>
    </row>
    <row r="1313" spans="2:2" x14ac:dyDescent="0.2">
      <c r="B1313" s="418"/>
    </row>
    <row r="1314" spans="2:2" x14ac:dyDescent="0.2">
      <c r="B1314" s="418"/>
    </row>
    <row r="1315" spans="2:2" x14ac:dyDescent="0.2">
      <c r="B1315" s="418"/>
    </row>
    <row r="1316" spans="2:2" x14ac:dyDescent="0.2">
      <c r="B1316" s="418"/>
    </row>
    <row r="1317" spans="2:2" x14ac:dyDescent="0.2">
      <c r="B1317" s="418"/>
    </row>
    <row r="1318" spans="2:2" x14ac:dyDescent="0.2">
      <c r="B1318" s="418"/>
    </row>
    <row r="1319" spans="2:2" x14ac:dyDescent="0.2">
      <c r="B1319" s="418"/>
    </row>
    <row r="1320" spans="2:2" x14ac:dyDescent="0.2">
      <c r="B1320" s="418"/>
    </row>
    <row r="1321" spans="2:2" x14ac:dyDescent="0.2">
      <c r="B1321" s="418"/>
    </row>
    <row r="1322" spans="2:2" x14ac:dyDescent="0.2">
      <c r="B1322" s="418"/>
    </row>
    <row r="1323" spans="2:2" x14ac:dyDescent="0.2">
      <c r="B1323" s="418"/>
    </row>
    <row r="1324" spans="2:2" x14ac:dyDescent="0.2">
      <c r="B1324" s="418"/>
    </row>
    <row r="1325" spans="2:2" x14ac:dyDescent="0.2">
      <c r="B1325" s="418"/>
    </row>
    <row r="1326" spans="2:2" x14ac:dyDescent="0.2">
      <c r="B1326" s="418"/>
    </row>
    <row r="1327" spans="2:2" x14ac:dyDescent="0.2">
      <c r="B1327" s="418"/>
    </row>
    <row r="1328" spans="2:2" x14ac:dyDescent="0.2">
      <c r="B1328" s="418"/>
    </row>
    <row r="1329" spans="2:2" x14ac:dyDescent="0.2">
      <c r="B1329" s="418"/>
    </row>
    <row r="1330" spans="2:2" x14ac:dyDescent="0.2">
      <c r="B1330" s="418"/>
    </row>
    <row r="1331" spans="2:2" x14ac:dyDescent="0.2">
      <c r="B1331" s="418"/>
    </row>
    <row r="1332" spans="2:2" x14ac:dyDescent="0.2">
      <c r="B1332" s="418"/>
    </row>
    <row r="1333" spans="2:2" x14ac:dyDescent="0.2">
      <c r="B1333" s="418"/>
    </row>
    <row r="1334" spans="2:2" x14ac:dyDescent="0.2">
      <c r="B1334" s="418"/>
    </row>
    <row r="1335" spans="2:2" x14ac:dyDescent="0.2">
      <c r="B1335" s="418"/>
    </row>
    <row r="1336" spans="2:2" x14ac:dyDescent="0.2">
      <c r="B1336" s="418"/>
    </row>
    <row r="1337" spans="2:2" x14ac:dyDescent="0.2">
      <c r="B1337" s="418"/>
    </row>
    <row r="1338" spans="2:2" x14ac:dyDescent="0.2">
      <c r="B1338" s="418"/>
    </row>
    <row r="1339" spans="2:2" x14ac:dyDescent="0.2">
      <c r="B1339" s="418"/>
    </row>
    <row r="1340" spans="2:2" x14ac:dyDescent="0.2">
      <c r="B1340" s="418"/>
    </row>
    <row r="1341" spans="2:2" x14ac:dyDescent="0.2">
      <c r="B1341" s="418"/>
    </row>
    <row r="1342" spans="2:2" x14ac:dyDescent="0.2">
      <c r="B1342" s="418"/>
    </row>
    <row r="1343" spans="2:2" x14ac:dyDescent="0.2">
      <c r="B1343" s="418"/>
    </row>
    <row r="1344" spans="2:2" x14ac:dyDescent="0.2">
      <c r="B1344" s="418"/>
    </row>
    <row r="1345" spans="2:2" x14ac:dyDescent="0.2">
      <c r="B1345" s="418"/>
    </row>
    <row r="1346" spans="2:2" x14ac:dyDescent="0.2">
      <c r="B1346" s="418"/>
    </row>
    <row r="1347" spans="2:2" x14ac:dyDescent="0.2">
      <c r="B1347" s="418"/>
    </row>
    <row r="1348" spans="2:2" x14ac:dyDescent="0.2">
      <c r="B1348" s="418"/>
    </row>
    <row r="1349" spans="2:2" x14ac:dyDescent="0.2">
      <c r="B1349" s="418"/>
    </row>
    <row r="1350" spans="2:2" x14ac:dyDescent="0.2">
      <c r="B1350" s="418"/>
    </row>
    <row r="1351" spans="2:2" x14ac:dyDescent="0.2">
      <c r="B1351" s="418"/>
    </row>
    <row r="1352" spans="2:2" x14ac:dyDescent="0.2">
      <c r="B1352" s="418"/>
    </row>
    <row r="1353" spans="2:2" x14ac:dyDescent="0.2">
      <c r="B1353" s="418"/>
    </row>
    <row r="1354" spans="2:2" x14ac:dyDescent="0.2">
      <c r="B1354" s="418"/>
    </row>
    <row r="1355" spans="2:2" x14ac:dyDescent="0.2">
      <c r="B1355" s="418"/>
    </row>
    <row r="1356" spans="2:2" x14ac:dyDescent="0.2">
      <c r="B1356" s="418"/>
    </row>
    <row r="1357" spans="2:2" x14ac:dyDescent="0.2">
      <c r="B1357" s="418"/>
    </row>
    <row r="1358" spans="2:2" x14ac:dyDescent="0.2">
      <c r="B1358" s="418"/>
    </row>
    <row r="1359" spans="2:2" x14ac:dyDescent="0.2">
      <c r="B1359" s="418"/>
    </row>
    <row r="1360" spans="2:2" x14ac:dyDescent="0.2">
      <c r="B1360" s="418"/>
    </row>
    <row r="1361" spans="2:2" x14ac:dyDescent="0.2">
      <c r="B1361" s="418"/>
    </row>
    <row r="1362" spans="2:2" x14ac:dyDescent="0.2">
      <c r="B1362" s="418"/>
    </row>
    <row r="1363" spans="2:2" x14ac:dyDescent="0.2">
      <c r="B1363" s="418"/>
    </row>
    <row r="1364" spans="2:2" x14ac:dyDescent="0.2">
      <c r="B1364" s="418"/>
    </row>
    <row r="1365" spans="2:2" x14ac:dyDescent="0.2">
      <c r="B1365" s="418"/>
    </row>
    <row r="1366" spans="2:2" x14ac:dyDescent="0.2">
      <c r="B1366" s="418"/>
    </row>
    <row r="1367" spans="2:2" x14ac:dyDescent="0.2">
      <c r="B1367" s="418"/>
    </row>
    <row r="1368" spans="2:2" x14ac:dyDescent="0.2">
      <c r="B1368" s="418"/>
    </row>
    <row r="1369" spans="2:2" x14ac:dyDescent="0.2">
      <c r="B1369" s="418"/>
    </row>
    <row r="1370" spans="2:2" x14ac:dyDescent="0.2">
      <c r="B1370" s="418"/>
    </row>
    <row r="1371" spans="2:2" x14ac:dyDescent="0.2">
      <c r="B1371" s="418"/>
    </row>
    <row r="1372" spans="2:2" x14ac:dyDescent="0.2">
      <c r="B1372" s="418"/>
    </row>
    <row r="1373" spans="2:2" x14ac:dyDescent="0.2">
      <c r="B1373" s="418"/>
    </row>
    <row r="1374" spans="2:2" x14ac:dyDescent="0.2">
      <c r="B1374" s="418"/>
    </row>
    <row r="1375" spans="2:2" x14ac:dyDescent="0.2">
      <c r="B1375" s="418"/>
    </row>
    <row r="1376" spans="2:2" x14ac:dyDescent="0.2">
      <c r="B1376" s="418"/>
    </row>
    <row r="1377" spans="2:2" x14ac:dyDescent="0.2">
      <c r="B1377" s="418"/>
    </row>
    <row r="1378" spans="2:2" x14ac:dyDescent="0.2">
      <c r="B1378" s="418"/>
    </row>
    <row r="1379" spans="2:2" x14ac:dyDescent="0.2">
      <c r="B1379" s="418"/>
    </row>
    <row r="1380" spans="2:2" x14ac:dyDescent="0.2">
      <c r="B1380" s="418"/>
    </row>
    <row r="1381" spans="2:2" x14ac:dyDescent="0.2">
      <c r="B1381" s="418"/>
    </row>
    <row r="1382" spans="2:2" x14ac:dyDescent="0.2">
      <c r="B1382" s="418"/>
    </row>
    <row r="1383" spans="2:2" x14ac:dyDescent="0.2">
      <c r="B1383" s="418"/>
    </row>
    <row r="1384" spans="2:2" x14ac:dyDescent="0.2">
      <c r="B1384" s="418"/>
    </row>
    <row r="1385" spans="2:2" x14ac:dyDescent="0.2">
      <c r="B1385" s="418"/>
    </row>
    <row r="1386" spans="2:2" x14ac:dyDescent="0.2">
      <c r="B1386" s="418"/>
    </row>
    <row r="1387" spans="2:2" x14ac:dyDescent="0.2">
      <c r="B1387" s="418"/>
    </row>
    <row r="1388" spans="2:2" x14ac:dyDescent="0.2">
      <c r="B1388" s="418"/>
    </row>
    <row r="1389" spans="2:2" x14ac:dyDescent="0.2">
      <c r="B1389" s="418"/>
    </row>
    <row r="1390" spans="2:2" x14ac:dyDescent="0.2">
      <c r="B1390" s="418"/>
    </row>
    <row r="1391" spans="2:2" x14ac:dyDescent="0.2">
      <c r="B1391" s="418"/>
    </row>
    <row r="1392" spans="2:2" x14ac:dyDescent="0.2">
      <c r="B1392" s="418"/>
    </row>
    <row r="1393" spans="2:2" x14ac:dyDescent="0.2">
      <c r="B1393" s="418"/>
    </row>
    <row r="1394" spans="2:2" x14ac:dyDescent="0.2">
      <c r="B1394" s="418"/>
    </row>
    <row r="1395" spans="2:2" x14ac:dyDescent="0.2">
      <c r="B1395" s="418"/>
    </row>
    <row r="1396" spans="2:2" x14ac:dyDescent="0.2">
      <c r="B1396" s="418"/>
    </row>
    <row r="1397" spans="2:2" x14ac:dyDescent="0.2">
      <c r="B1397" s="418"/>
    </row>
    <row r="1398" spans="2:2" x14ac:dyDescent="0.2">
      <c r="B1398" s="418"/>
    </row>
    <row r="1399" spans="2:2" x14ac:dyDescent="0.2">
      <c r="B1399" s="418"/>
    </row>
    <row r="1400" spans="2:2" x14ac:dyDescent="0.2">
      <c r="B1400" s="418"/>
    </row>
    <row r="1401" spans="2:2" x14ac:dyDescent="0.2">
      <c r="B1401" s="418"/>
    </row>
    <row r="1402" spans="2:2" x14ac:dyDescent="0.2">
      <c r="B1402" s="418"/>
    </row>
    <row r="1403" spans="2:2" x14ac:dyDescent="0.2">
      <c r="B1403" s="418"/>
    </row>
    <row r="1404" spans="2:2" x14ac:dyDescent="0.2">
      <c r="B1404" s="418"/>
    </row>
    <row r="1405" spans="2:2" x14ac:dyDescent="0.2">
      <c r="B1405" s="418"/>
    </row>
    <row r="1406" spans="2:2" x14ac:dyDescent="0.2">
      <c r="B1406" s="418"/>
    </row>
    <row r="1407" spans="2:2" x14ac:dyDescent="0.2">
      <c r="B1407" s="418"/>
    </row>
    <row r="1408" spans="2:2" x14ac:dyDescent="0.2">
      <c r="B1408" s="418"/>
    </row>
    <row r="1409" spans="2:2" x14ac:dyDescent="0.2">
      <c r="B1409" s="418"/>
    </row>
    <row r="1410" spans="2:2" x14ac:dyDescent="0.2">
      <c r="B1410" s="418"/>
    </row>
    <row r="1411" spans="2:2" x14ac:dyDescent="0.2">
      <c r="B1411" s="418"/>
    </row>
    <row r="1412" spans="2:2" x14ac:dyDescent="0.2">
      <c r="B1412" s="418"/>
    </row>
    <row r="1413" spans="2:2" x14ac:dyDescent="0.2">
      <c r="B1413" s="418"/>
    </row>
    <row r="1414" spans="2:2" x14ac:dyDescent="0.2">
      <c r="B1414" s="418"/>
    </row>
    <row r="1415" spans="2:2" x14ac:dyDescent="0.2">
      <c r="B1415" s="418"/>
    </row>
    <row r="1416" spans="2:2" x14ac:dyDescent="0.2">
      <c r="B1416" s="418"/>
    </row>
    <row r="1417" spans="2:2" x14ac:dyDescent="0.2">
      <c r="B1417" s="418"/>
    </row>
    <row r="1418" spans="2:2" x14ac:dyDescent="0.2">
      <c r="B1418" s="418"/>
    </row>
    <row r="1419" spans="2:2" x14ac:dyDescent="0.2">
      <c r="B1419" s="418"/>
    </row>
    <row r="1420" spans="2:2" x14ac:dyDescent="0.2">
      <c r="B1420" s="418"/>
    </row>
    <row r="1421" spans="2:2" x14ac:dyDescent="0.2">
      <c r="B1421" s="418"/>
    </row>
    <row r="1422" spans="2:2" x14ac:dyDescent="0.2">
      <c r="B1422" s="418"/>
    </row>
    <row r="1423" spans="2:2" x14ac:dyDescent="0.2">
      <c r="B1423" s="418"/>
    </row>
    <row r="1424" spans="2:2" x14ac:dyDescent="0.2">
      <c r="B1424" s="418"/>
    </row>
    <row r="1425" spans="2:2" x14ac:dyDescent="0.2">
      <c r="B1425" s="418"/>
    </row>
    <row r="1426" spans="2:2" x14ac:dyDescent="0.2">
      <c r="B1426" s="418"/>
    </row>
    <row r="1427" spans="2:2" x14ac:dyDescent="0.2">
      <c r="B1427" s="418"/>
    </row>
    <row r="1428" spans="2:2" x14ac:dyDescent="0.2">
      <c r="B1428" s="418"/>
    </row>
    <row r="1429" spans="2:2" x14ac:dyDescent="0.2">
      <c r="B1429" s="418"/>
    </row>
    <row r="1430" spans="2:2" x14ac:dyDescent="0.2">
      <c r="B1430" s="418"/>
    </row>
    <row r="1431" spans="2:2" x14ac:dyDescent="0.2">
      <c r="B1431" s="418"/>
    </row>
    <row r="1432" spans="2:2" x14ac:dyDescent="0.2">
      <c r="B1432" s="418"/>
    </row>
    <row r="1433" spans="2:2" x14ac:dyDescent="0.2">
      <c r="B1433" s="418"/>
    </row>
    <row r="1434" spans="2:2" x14ac:dyDescent="0.2">
      <c r="B1434" s="418"/>
    </row>
    <row r="1435" spans="2:2" x14ac:dyDescent="0.2">
      <c r="B1435" s="418"/>
    </row>
    <row r="1436" spans="2:2" x14ac:dyDescent="0.2">
      <c r="B1436" s="418"/>
    </row>
    <row r="1437" spans="2:2" x14ac:dyDescent="0.2">
      <c r="B1437" s="418"/>
    </row>
    <row r="1438" spans="2:2" x14ac:dyDescent="0.2">
      <c r="B1438" s="418"/>
    </row>
    <row r="1439" spans="2:2" x14ac:dyDescent="0.2">
      <c r="B1439" s="418"/>
    </row>
    <row r="1440" spans="2:2" x14ac:dyDescent="0.2">
      <c r="B1440" s="418"/>
    </row>
    <row r="1441" spans="2:2" x14ac:dyDescent="0.2">
      <c r="B1441" s="418"/>
    </row>
    <row r="1442" spans="2:2" x14ac:dyDescent="0.2">
      <c r="B1442" s="418"/>
    </row>
    <row r="1443" spans="2:2" x14ac:dyDescent="0.2">
      <c r="B1443" s="418"/>
    </row>
    <row r="1444" spans="2:2" x14ac:dyDescent="0.2">
      <c r="B1444" s="418"/>
    </row>
    <row r="1445" spans="2:2" x14ac:dyDescent="0.2">
      <c r="B1445" s="418"/>
    </row>
    <row r="1446" spans="2:2" x14ac:dyDescent="0.2">
      <c r="B1446" s="418"/>
    </row>
    <row r="1447" spans="2:2" x14ac:dyDescent="0.2">
      <c r="B1447" s="418"/>
    </row>
    <row r="1448" spans="2:2" x14ac:dyDescent="0.2">
      <c r="B1448" s="418"/>
    </row>
    <row r="1449" spans="2:2" x14ac:dyDescent="0.2">
      <c r="B1449" s="418"/>
    </row>
    <row r="1450" spans="2:2" x14ac:dyDescent="0.2">
      <c r="B1450" s="418"/>
    </row>
    <row r="1451" spans="2:2" x14ac:dyDescent="0.2">
      <c r="B1451" s="418"/>
    </row>
    <row r="1452" spans="2:2" x14ac:dyDescent="0.2">
      <c r="B1452" s="418"/>
    </row>
    <row r="1453" spans="2:2" x14ac:dyDescent="0.2">
      <c r="B1453" s="418"/>
    </row>
    <row r="1454" spans="2:2" x14ac:dyDescent="0.2">
      <c r="B1454" s="418"/>
    </row>
    <row r="1455" spans="2:2" x14ac:dyDescent="0.2">
      <c r="B1455" s="418"/>
    </row>
    <row r="1456" spans="2:2" x14ac:dyDescent="0.2">
      <c r="B1456" s="418"/>
    </row>
    <row r="1457" spans="2:2" x14ac:dyDescent="0.2">
      <c r="B1457" s="418"/>
    </row>
    <row r="1458" spans="2:2" x14ac:dyDescent="0.2">
      <c r="B1458" s="418"/>
    </row>
    <row r="1459" spans="2:2" x14ac:dyDescent="0.2">
      <c r="B1459" s="418"/>
    </row>
    <row r="1460" spans="2:2" x14ac:dyDescent="0.2">
      <c r="B1460" s="418"/>
    </row>
    <row r="1461" spans="2:2" x14ac:dyDescent="0.2">
      <c r="B1461" s="418"/>
    </row>
    <row r="1462" spans="2:2" x14ac:dyDescent="0.2">
      <c r="B1462" s="418"/>
    </row>
    <row r="1463" spans="2:2" x14ac:dyDescent="0.2">
      <c r="B1463" s="418"/>
    </row>
    <row r="1464" spans="2:2" x14ac:dyDescent="0.2">
      <c r="B1464" s="418"/>
    </row>
    <row r="1465" spans="2:2" x14ac:dyDescent="0.2">
      <c r="B1465" s="418"/>
    </row>
    <row r="1466" spans="2:2" x14ac:dyDescent="0.2">
      <c r="B1466" s="418"/>
    </row>
    <row r="1467" spans="2:2" x14ac:dyDescent="0.2">
      <c r="B1467" s="418"/>
    </row>
    <row r="1468" spans="2:2" x14ac:dyDescent="0.2">
      <c r="B1468" s="418"/>
    </row>
    <row r="1469" spans="2:2" x14ac:dyDescent="0.2">
      <c r="B1469" s="418"/>
    </row>
    <row r="1470" spans="2:2" x14ac:dyDescent="0.2">
      <c r="B1470" s="418"/>
    </row>
    <row r="1471" spans="2:2" x14ac:dyDescent="0.2">
      <c r="B1471" s="418"/>
    </row>
    <row r="1472" spans="2:2" x14ac:dyDescent="0.2">
      <c r="B1472" s="418"/>
    </row>
    <row r="1473" spans="2:2" x14ac:dyDescent="0.2">
      <c r="B1473" s="418"/>
    </row>
    <row r="1474" spans="2:2" x14ac:dyDescent="0.2">
      <c r="B1474" s="418"/>
    </row>
    <row r="1475" spans="2:2" x14ac:dyDescent="0.2">
      <c r="B1475" s="418"/>
    </row>
    <row r="1476" spans="2:2" x14ac:dyDescent="0.2">
      <c r="B1476" s="418"/>
    </row>
    <row r="1477" spans="2:2" x14ac:dyDescent="0.2">
      <c r="B1477" s="418"/>
    </row>
    <row r="1478" spans="2:2" x14ac:dyDescent="0.2">
      <c r="B1478" s="418"/>
    </row>
    <row r="1479" spans="2:2" x14ac:dyDescent="0.2">
      <c r="B1479" s="418"/>
    </row>
    <row r="1480" spans="2:2" x14ac:dyDescent="0.2">
      <c r="B1480" s="418"/>
    </row>
    <row r="1481" spans="2:2" x14ac:dyDescent="0.2">
      <c r="B1481" s="418"/>
    </row>
    <row r="1482" spans="2:2" x14ac:dyDescent="0.2">
      <c r="B1482" s="418"/>
    </row>
    <row r="1483" spans="2:2" x14ac:dyDescent="0.2">
      <c r="B1483" s="418"/>
    </row>
    <row r="1484" spans="2:2" x14ac:dyDescent="0.2">
      <c r="B1484" s="418"/>
    </row>
    <row r="1485" spans="2:2" x14ac:dyDescent="0.2">
      <c r="B1485" s="418"/>
    </row>
    <row r="1486" spans="2:2" x14ac:dyDescent="0.2">
      <c r="B1486" s="418"/>
    </row>
    <row r="1487" spans="2:2" x14ac:dyDescent="0.2">
      <c r="B1487" s="418"/>
    </row>
    <row r="1488" spans="2:2" x14ac:dyDescent="0.2">
      <c r="B1488" s="418"/>
    </row>
    <row r="1489" spans="2:2" x14ac:dyDescent="0.2">
      <c r="B1489" s="418"/>
    </row>
    <row r="1490" spans="2:2" x14ac:dyDescent="0.2">
      <c r="B1490" s="418"/>
    </row>
    <row r="1491" spans="2:2" x14ac:dyDescent="0.2">
      <c r="B1491" s="418"/>
    </row>
    <row r="1492" spans="2:2" x14ac:dyDescent="0.2">
      <c r="B1492" s="418"/>
    </row>
    <row r="1493" spans="2:2" x14ac:dyDescent="0.2">
      <c r="B1493" s="418"/>
    </row>
    <row r="1494" spans="2:2" x14ac:dyDescent="0.2">
      <c r="B1494" s="418"/>
    </row>
    <row r="1495" spans="2:2" x14ac:dyDescent="0.2">
      <c r="B1495" s="418"/>
    </row>
    <row r="1496" spans="2:2" x14ac:dyDescent="0.2">
      <c r="B1496" s="418"/>
    </row>
    <row r="1497" spans="2:2" x14ac:dyDescent="0.2">
      <c r="B1497" s="418"/>
    </row>
    <row r="1498" spans="2:2" x14ac:dyDescent="0.2">
      <c r="B1498" s="418"/>
    </row>
    <row r="1499" spans="2:2" x14ac:dyDescent="0.2">
      <c r="B1499" s="418"/>
    </row>
    <row r="1500" spans="2:2" x14ac:dyDescent="0.2">
      <c r="B1500" s="418"/>
    </row>
    <row r="1501" spans="2:2" x14ac:dyDescent="0.2">
      <c r="B1501" s="418"/>
    </row>
    <row r="1502" spans="2:2" x14ac:dyDescent="0.2">
      <c r="B1502" s="418"/>
    </row>
    <row r="1503" spans="2:2" x14ac:dyDescent="0.2">
      <c r="B1503" s="418"/>
    </row>
    <row r="1504" spans="2:2" x14ac:dyDescent="0.2">
      <c r="B1504" s="418"/>
    </row>
    <row r="1505" spans="2:2" x14ac:dyDescent="0.2">
      <c r="B1505" s="418"/>
    </row>
    <row r="1506" spans="2:2" x14ac:dyDescent="0.2">
      <c r="B1506" s="418"/>
    </row>
    <row r="1507" spans="2:2" x14ac:dyDescent="0.2">
      <c r="B1507" s="418"/>
    </row>
    <row r="1508" spans="2:2" x14ac:dyDescent="0.2">
      <c r="B1508" s="418"/>
    </row>
    <row r="1509" spans="2:2" x14ac:dyDescent="0.2">
      <c r="B1509" s="418"/>
    </row>
    <row r="1510" spans="2:2" x14ac:dyDescent="0.2">
      <c r="B1510" s="418"/>
    </row>
    <row r="1511" spans="2:2" x14ac:dyDescent="0.2">
      <c r="B1511" s="418"/>
    </row>
    <row r="1512" spans="2:2" x14ac:dyDescent="0.2">
      <c r="B1512" s="418"/>
    </row>
    <row r="1513" spans="2:2" x14ac:dyDescent="0.2">
      <c r="B1513" s="418"/>
    </row>
    <row r="1514" spans="2:2" x14ac:dyDescent="0.2">
      <c r="B1514" s="418"/>
    </row>
    <row r="1515" spans="2:2" x14ac:dyDescent="0.2">
      <c r="B1515" s="418"/>
    </row>
    <row r="1516" spans="2:2" x14ac:dyDescent="0.2">
      <c r="B1516" s="418"/>
    </row>
    <row r="1517" spans="2:2" x14ac:dyDescent="0.2">
      <c r="B1517" s="418"/>
    </row>
    <row r="1518" spans="2:2" x14ac:dyDescent="0.2">
      <c r="B1518" s="418"/>
    </row>
    <row r="1519" spans="2:2" x14ac:dyDescent="0.2">
      <c r="B1519" s="418"/>
    </row>
    <row r="1520" spans="2:2" x14ac:dyDescent="0.2">
      <c r="B1520" s="418"/>
    </row>
    <row r="1521" spans="2:2" x14ac:dyDescent="0.2">
      <c r="B1521" s="418"/>
    </row>
    <row r="1522" spans="2:2" x14ac:dyDescent="0.2">
      <c r="B1522" s="418"/>
    </row>
    <row r="1523" spans="2:2" x14ac:dyDescent="0.2">
      <c r="B1523" s="418"/>
    </row>
    <row r="1524" spans="2:2" x14ac:dyDescent="0.2">
      <c r="B1524" s="418"/>
    </row>
    <row r="1525" spans="2:2" x14ac:dyDescent="0.2">
      <c r="B1525" s="418"/>
    </row>
    <row r="1526" spans="2:2" x14ac:dyDescent="0.2">
      <c r="B1526" s="418"/>
    </row>
    <row r="1527" spans="2:2" x14ac:dyDescent="0.2">
      <c r="B1527" s="418"/>
    </row>
    <row r="1528" spans="2:2" x14ac:dyDescent="0.2">
      <c r="B1528" s="418"/>
    </row>
    <row r="1529" spans="2:2" x14ac:dyDescent="0.2">
      <c r="B1529" s="418"/>
    </row>
    <row r="1530" spans="2:2" x14ac:dyDescent="0.2">
      <c r="B1530" s="418"/>
    </row>
    <row r="1531" spans="2:2" x14ac:dyDescent="0.2">
      <c r="B1531" s="418"/>
    </row>
    <row r="1532" spans="2:2" x14ac:dyDescent="0.2">
      <c r="B1532" s="418"/>
    </row>
    <row r="1533" spans="2:2" x14ac:dyDescent="0.2">
      <c r="B1533" s="418"/>
    </row>
    <row r="1534" spans="2:2" x14ac:dyDescent="0.2">
      <c r="B1534" s="418"/>
    </row>
    <row r="1535" spans="2:2" x14ac:dyDescent="0.2">
      <c r="B1535" s="418"/>
    </row>
    <row r="1536" spans="2:2" x14ac:dyDescent="0.2">
      <c r="B1536" s="418"/>
    </row>
    <row r="1537" spans="2:2" x14ac:dyDescent="0.2">
      <c r="B1537" s="418"/>
    </row>
    <row r="1538" spans="2:2" x14ac:dyDescent="0.2">
      <c r="B1538" s="418"/>
    </row>
    <row r="1539" spans="2:2" x14ac:dyDescent="0.2">
      <c r="B1539" s="418"/>
    </row>
    <row r="1540" spans="2:2" x14ac:dyDescent="0.2">
      <c r="B1540" s="418"/>
    </row>
    <row r="1541" spans="2:2" x14ac:dyDescent="0.2">
      <c r="B1541" s="418"/>
    </row>
    <row r="1542" spans="2:2" x14ac:dyDescent="0.2">
      <c r="B1542" s="418"/>
    </row>
    <row r="1543" spans="2:2" x14ac:dyDescent="0.2">
      <c r="B1543" s="418"/>
    </row>
    <row r="1544" spans="2:2" x14ac:dyDescent="0.2">
      <c r="B1544" s="418"/>
    </row>
    <row r="1545" spans="2:2" x14ac:dyDescent="0.2">
      <c r="B1545" s="418"/>
    </row>
    <row r="1546" spans="2:2" x14ac:dyDescent="0.2">
      <c r="B1546" s="418"/>
    </row>
    <row r="1547" spans="2:2" x14ac:dyDescent="0.2">
      <c r="B1547" s="418"/>
    </row>
    <row r="1548" spans="2:2" x14ac:dyDescent="0.2">
      <c r="B1548" s="418"/>
    </row>
    <row r="1549" spans="2:2" x14ac:dyDescent="0.2">
      <c r="B1549" s="418"/>
    </row>
    <row r="1550" spans="2:2" x14ac:dyDescent="0.2">
      <c r="B1550" s="418"/>
    </row>
    <row r="1551" spans="2:2" x14ac:dyDescent="0.2">
      <c r="B1551" s="418"/>
    </row>
    <row r="1552" spans="2:2" x14ac:dyDescent="0.2">
      <c r="B1552" s="418"/>
    </row>
    <row r="1553" spans="2:2" x14ac:dyDescent="0.2">
      <c r="B1553" s="418"/>
    </row>
    <row r="1554" spans="2:2" x14ac:dyDescent="0.2">
      <c r="B1554" s="418"/>
    </row>
    <row r="1555" spans="2:2" x14ac:dyDescent="0.2">
      <c r="B1555" s="418"/>
    </row>
    <row r="1556" spans="2:2" x14ac:dyDescent="0.2">
      <c r="B1556" s="418"/>
    </row>
    <row r="1557" spans="2:2" x14ac:dyDescent="0.2">
      <c r="B1557" s="418"/>
    </row>
    <row r="1558" spans="2:2" x14ac:dyDescent="0.2">
      <c r="B1558" s="418"/>
    </row>
    <row r="1559" spans="2:2" x14ac:dyDescent="0.2">
      <c r="B1559" s="418"/>
    </row>
    <row r="1560" spans="2:2" x14ac:dyDescent="0.2">
      <c r="B1560" s="418"/>
    </row>
    <row r="1561" spans="2:2" x14ac:dyDescent="0.2">
      <c r="B1561" s="418"/>
    </row>
    <row r="1562" spans="2:2" x14ac:dyDescent="0.2">
      <c r="B1562" s="418"/>
    </row>
    <row r="1563" spans="2:2" x14ac:dyDescent="0.2">
      <c r="B1563" s="418"/>
    </row>
    <row r="1564" spans="2:2" x14ac:dyDescent="0.2">
      <c r="B1564" s="418"/>
    </row>
    <row r="1565" spans="2:2" x14ac:dyDescent="0.2">
      <c r="B1565" s="418"/>
    </row>
    <row r="1566" spans="2:2" x14ac:dyDescent="0.2">
      <c r="B1566" s="418"/>
    </row>
    <row r="1567" spans="2:2" x14ac:dyDescent="0.2">
      <c r="B1567" s="418"/>
    </row>
    <row r="1568" spans="2:2" x14ac:dyDescent="0.2">
      <c r="B1568" s="418"/>
    </row>
    <row r="1569" spans="2:2" x14ac:dyDescent="0.2">
      <c r="B1569" s="418"/>
    </row>
    <row r="1570" spans="2:2" x14ac:dyDescent="0.2">
      <c r="B1570" s="418"/>
    </row>
    <row r="1571" spans="2:2" x14ac:dyDescent="0.2">
      <c r="B1571" s="418"/>
    </row>
    <row r="1572" spans="2:2" x14ac:dyDescent="0.2">
      <c r="B1572" s="418"/>
    </row>
    <row r="1573" spans="2:2" x14ac:dyDescent="0.2">
      <c r="B1573" s="418"/>
    </row>
    <row r="1574" spans="2:2" x14ac:dyDescent="0.2">
      <c r="B1574" s="418"/>
    </row>
    <row r="1575" spans="2:2" x14ac:dyDescent="0.2">
      <c r="B1575" s="418"/>
    </row>
    <row r="1576" spans="2:2" x14ac:dyDescent="0.2">
      <c r="B1576" s="418"/>
    </row>
    <row r="1577" spans="2:2" x14ac:dyDescent="0.2">
      <c r="B1577" s="418"/>
    </row>
    <row r="1578" spans="2:2" x14ac:dyDescent="0.2">
      <c r="B1578" s="418"/>
    </row>
    <row r="1579" spans="2:2" x14ac:dyDescent="0.2">
      <c r="B1579" s="418"/>
    </row>
    <row r="1580" spans="2:2" x14ac:dyDescent="0.2">
      <c r="B1580" s="418"/>
    </row>
    <row r="1581" spans="2:2" x14ac:dyDescent="0.2">
      <c r="B1581" s="418"/>
    </row>
    <row r="1582" spans="2:2" x14ac:dyDescent="0.2">
      <c r="B1582" s="418"/>
    </row>
    <row r="1583" spans="2:2" x14ac:dyDescent="0.2">
      <c r="B1583" s="418"/>
    </row>
    <row r="1584" spans="2:2" x14ac:dyDescent="0.2">
      <c r="B1584" s="418"/>
    </row>
    <row r="1585" spans="2:2" x14ac:dyDescent="0.2">
      <c r="B1585" s="418"/>
    </row>
    <row r="1586" spans="2:2" x14ac:dyDescent="0.2">
      <c r="B1586" s="418"/>
    </row>
    <row r="1587" spans="2:2" x14ac:dyDescent="0.2">
      <c r="B1587" s="418"/>
    </row>
    <row r="1588" spans="2:2" x14ac:dyDescent="0.2">
      <c r="B1588" s="418"/>
    </row>
    <row r="1589" spans="2:2" x14ac:dyDescent="0.2">
      <c r="B1589" s="418"/>
    </row>
    <row r="1590" spans="2:2" x14ac:dyDescent="0.2">
      <c r="B1590" s="418"/>
    </row>
    <row r="1591" spans="2:2" x14ac:dyDescent="0.2">
      <c r="B1591" s="418"/>
    </row>
    <row r="1592" spans="2:2" x14ac:dyDescent="0.2">
      <c r="B1592" s="418"/>
    </row>
    <row r="1593" spans="2:2" x14ac:dyDescent="0.2">
      <c r="B1593" s="418"/>
    </row>
    <row r="1594" spans="2:2" x14ac:dyDescent="0.2">
      <c r="B1594" s="418"/>
    </row>
    <row r="1595" spans="2:2" x14ac:dyDescent="0.2">
      <c r="B1595" s="418"/>
    </row>
    <row r="1596" spans="2:2" x14ac:dyDescent="0.2">
      <c r="B1596" s="418"/>
    </row>
    <row r="1597" spans="2:2" x14ac:dyDescent="0.2">
      <c r="B1597" s="418"/>
    </row>
    <row r="1598" spans="2:2" x14ac:dyDescent="0.2">
      <c r="B1598" s="418"/>
    </row>
    <row r="1599" spans="2:2" x14ac:dyDescent="0.2">
      <c r="B1599" s="418"/>
    </row>
    <row r="1600" spans="2:2" x14ac:dyDescent="0.2">
      <c r="B1600" s="418"/>
    </row>
    <row r="1601" spans="2:2" x14ac:dyDescent="0.2">
      <c r="B1601" s="418"/>
    </row>
    <row r="1602" spans="2:2" x14ac:dyDescent="0.2">
      <c r="B1602" s="418"/>
    </row>
    <row r="1603" spans="2:2" x14ac:dyDescent="0.2">
      <c r="B1603" s="418"/>
    </row>
    <row r="1604" spans="2:2" x14ac:dyDescent="0.2">
      <c r="B1604" s="418"/>
    </row>
    <row r="1605" spans="2:2" x14ac:dyDescent="0.2">
      <c r="B1605" s="418"/>
    </row>
    <row r="1606" spans="2:2" x14ac:dyDescent="0.2">
      <c r="B1606" s="418"/>
    </row>
    <row r="1607" spans="2:2" x14ac:dyDescent="0.2">
      <c r="B1607" s="418"/>
    </row>
    <row r="1608" spans="2:2" x14ac:dyDescent="0.2">
      <c r="B1608" s="418"/>
    </row>
    <row r="1609" spans="2:2" x14ac:dyDescent="0.2">
      <c r="B1609" s="418"/>
    </row>
    <row r="1610" spans="2:2" x14ac:dyDescent="0.2">
      <c r="B1610" s="418"/>
    </row>
    <row r="1611" spans="2:2" x14ac:dyDescent="0.2">
      <c r="B1611" s="418"/>
    </row>
    <row r="1612" spans="2:2" x14ac:dyDescent="0.2">
      <c r="B1612" s="418"/>
    </row>
    <row r="1613" spans="2:2" x14ac:dyDescent="0.2">
      <c r="B1613" s="418"/>
    </row>
    <row r="1614" spans="2:2" x14ac:dyDescent="0.2">
      <c r="B1614" s="418"/>
    </row>
    <row r="1615" spans="2:2" x14ac:dyDescent="0.2">
      <c r="B1615" s="418"/>
    </row>
    <row r="1616" spans="2:2" x14ac:dyDescent="0.2">
      <c r="B1616" s="418"/>
    </row>
    <row r="1617" spans="2:2" x14ac:dyDescent="0.2">
      <c r="B1617" s="418"/>
    </row>
    <row r="1618" spans="2:2" x14ac:dyDescent="0.2">
      <c r="B1618" s="418"/>
    </row>
    <row r="1619" spans="2:2" x14ac:dyDescent="0.2">
      <c r="B1619" s="418"/>
    </row>
    <row r="1620" spans="2:2" x14ac:dyDescent="0.2">
      <c r="B1620" s="418"/>
    </row>
    <row r="1621" spans="2:2" x14ac:dyDescent="0.2">
      <c r="B1621" s="418"/>
    </row>
    <row r="1622" spans="2:2" x14ac:dyDescent="0.2">
      <c r="B1622" s="418"/>
    </row>
    <row r="1623" spans="2:2" x14ac:dyDescent="0.2">
      <c r="B1623" s="418"/>
    </row>
    <row r="1624" spans="2:2" x14ac:dyDescent="0.2">
      <c r="B1624" s="418"/>
    </row>
    <row r="1625" spans="2:2" x14ac:dyDescent="0.2">
      <c r="B1625" s="418"/>
    </row>
    <row r="1626" spans="2:2" x14ac:dyDescent="0.2">
      <c r="B1626" s="418"/>
    </row>
    <row r="1627" spans="2:2" x14ac:dyDescent="0.2">
      <c r="B1627" s="418"/>
    </row>
    <row r="1628" spans="2:2" x14ac:dyDescent="0.2">
      <c r="B1628" s="418"/>
    </row>
    <row r="1629" spans="2:2" x14ac:dyDescent="0.2">
      <c r="B1629" s="418"/>
    </row>
    <row r="1630" spans="2:2" x14ac:dyDescent="0.2">
      <c r="B1630" s="418"/>
    </row>
    <row r="1631" spans="2:2" x14ac:dyDescent="0.2">
      <c r="B1631" s="418"/>
    </row>
    <row r="1632" spans="2:2" x14ac:dyDescent="0.2">
      <c r="B1632" s="41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E1618"/>
  <sheetViews>
    <sheetView workbookViewId="0"/>
  </sheetViews>
  <sheetFormatPr defaultRowHeight="10.5" x14ac:dyDescent="0.15"/>
  <cols>
    <col min="1" max="1" width="59.7109375" style="88" customWidth="1"/>
    <col min="2" max="3" width="15.7109375" style="297" customWidth="1"/>
    <col min="4" max="16384" width="9.140625" style="83"/>
  </cols>
  <sheetData>
    <row r="1" spans="1:5" ht="36.75" customHeight="1" x14ac:dyDescent="0.15">
      <c r="A1" s="1689" t="s">
        <v>1298</v>
      </c>
    </row>
    <row r="2" spans="1:5" ht="17.100000000000001" customHeight="1" thickBot="1" x14ac:dyDescent="0.2">
      <c r="A2" s="494"/>
      <c r="B2" s="1726" t="s">
        <v>357</v>
      </c>
      <c r="C2" s="1696"/>
    </row>
    <row r="3" spans="1:5" ht="17.100000000000001" customHeight="1" x14ac:dyDescent="0.15">
      <c r="A3" s="494"/>
      <c r="B3" s="479">
        <v>2015</v>
      </c>
      <c r="C3" s="480">
        <v>2014</v>
      </c>
    </row>
    <row r="4" spans="1:5" ht="17.100000000000001" customHeight="1" x14ac:dyDescent="0.15">
      <c r="A4" s="433" t="s">
        <v>734</v>
      </c>
      <c r="B4" s="553">
        <v>-212</v>
      </c>
      <c r="C4" s="554">
        <v>-1114</v>
      </c>
    </row>
    <row r="5" spans="1:5" ht="17.100000000000001" hidden="1" customHeight="1" x14ac:dyDescent="0.15">
      <c r="A5" s="63" t="s">
        <v>95</v>
      </c>
      <c r="B5" s="401">
        <v>0</v>
      </c>
      <c r="C5" s="555">
        <v>0</v>
      </c>
    </row>
    <row r="6" spans="1:5" ht="17.100000000000001" customHeight="1" x14ac:dyDescent="0.15">
      <c r="A6" s="63" t="s">
        <v>778</v>
      </c>
      <c r="B6" s="401">
        <v>-425082</v>
      </c>
      <c r="C6" s="555">
        <v>-521444</v>
      </c>
      <c r="E6" s="295"/>
    </row>
    <row r="7" spans="1:5" ht="17.100000000000001" customHeight="1" thickBot="1" x14ac:dyDescent="0.2">
      <c r="A7" s="435" t="s">
        <v>1030</v>
      </c>
      <c r="B7" s="556">
        <v>4072</v>
      </c>
      <c r="C7" s="557">
        <v>6655</v>
      </c>
      <c r="E7" s="295"/>
    </row>
    <row r="8" spans="1:5" ht="17.100000000000001" customHeight="1" thickBot="1" x14ac:dyDescent="0.2">
      <c r="A8" s="79" t="s">
        <v>415</v>
      </c>
      <c r="B8" s="403">
        <f>SUM(B4:B7)</f>
        <v>-421222</v>
      </c>
      <c r="C8" s="404">
        <f>SUM(C4:C7)</f>
        <v>-515903</v>
      </c>
    </row>
    <row r="9" spans="1:5" x14ac:dyDescent="0.15">
      <c r="A9" s="190"/>
      <c r="B9" s="504"/>
      <c r="C9" s="504"/>
    </row>
    <row r="10" spans="1:5" x14ac:dyDescent="0.15">
      <c r="A10" s="127"/>
      <c r="B10" s="390"/>
      <c r="C10" s="390"/>
    </row>
    <row r="11" spans="1:5" x14ac:dyDescent="0.15">
      <c r="A11" s="127"/>
      <c r="B11" s="390"/>
      <c r="C11" s="390"/>
    </row>
    <row r="12" spans="1:5" x14ac:dyDescent="0.15">
      <c r="A12" s="127"/>
      <c r="B12" s="390"/>
      <c r="C12" s="390"/>
    </row>
    <row r="13" spans="1:5" x14ac:dyDescent="0.15">
      <c r="A13" s="127"/>
      <c r="B13" s="390"/>
      <c r="C13" s="390"/>
    </row>
    <row r="14" spans="1:5" x14ac:dyDescent="0.15">
      <c r="A14" s="127"/>
      <c r="B14" s="390"/>
      <c r="C14" s="390"/>
    </row>
    <row r="15" spans="1:5" x14ac:dyDescent="0.15">
      <c r="A15" s="127"/>
      <c r="B15" s="390"/>
      <c r="C15" s="390"/>
    </row>
    <row r="16" spans="1:5" x14ac:dyDescent="0.15">
      <c r="A16" s="127"/>
      <c r="B16" s="390"/>
      <c r="C16" s="390"/>
      <c r="E16" s="295"/>
    </row>
    <row r="17" spans="1:3" x14ac:dyDescent="0.15">
      <c r="A17" s="127"/>
      <c r="B17" s="390"/>
      <c r="C17" s="390"/>
    </row>
    <row r="18" spans="1:3" x14ac:dyDescent="0.15">
      <c r="A18" s="127"/>
      <c r="B18" s="390"/>
      <c r="C18" s="390"/>
    </row>
    <row r="19" spans="1:3" x14ac:dyDescent="0.15">
      <c r="A19" s="127"/>
      <c r="B19" s="390"/>
      <c r="C19" s="390"/>
    </row>
    <row r="20" spans="1:3" x14ac:dyDescent="0.15">
      <c r="A20" s="127"/>
      <c r="B20" s="390"/>
      <c r="C20" s="390"/>
    </row>
    <row r="21" spans="1:3" x14ac:dyDescent="0.15">
      <c r="A21" s="127"/>
      <c r="B21" s="390"/>
      <c r="C21" s="390"/>
    </row>
    <row r="22" spans="1:3" x14ac:dyDescent="0.15">
      <c r="A22" s="127"/>
      <c r="B22" s="390"/>
      <c r="C22" s="390"/>
    </row>
    <row r="23" spans="1:3" x14ac:dyDescent="0.15">
      <c r="A23" s="127"/>
      <c r="B23" s="390"/>
      <c r="C23" s="390"/>
    </row>
    <row r="24" spans="1:3" x14ac:dyDescent="0.15">
      <c r="A24" s="127"/>
      <c r="B24" s="390"/>
      <c r="C24" s="390"/>
    </row>
    <row r="25" spans="1:3" x14ac:dyDescent="0.15">
      <c r="A25" s="127"/>
      <c r="B25" s="390"/>
      <c r="C25" s="390"/>
    </row>
    <row r="26" spans="1:3" x14ac:dyDescent="0.15">
      <c r="A26" s="127"/>
      <c r="B26" s="390"/>
      <c r="C26" s="390"/>
    </row>
    <row r="27" spans="1:3" x14ac:dyDescent="0.15">
      <c r="A27" s="127"/>
      <c r="B27" s="390"/>
      <c r="C27" s="390"/>
    </row>
    <row r="28" spans="1:3" x14ac:dyDescent="0.15">
      <c r="A28" s="127"/>
      <c r="B28" s="390"/>
      <c r="C28" s="390"/>
    </row>
    <row r="31" spans="1:3" x14ac:dyDescent="0.15">
      <c r="B31" s="390"/>
    </row>
    <row r="32" spans="1:3" x14ac:dyDescent="0.15">
      <c r="B32" s="390"/>
    </row>
    <row r="33" spans="2:2" x14ac:dyDescent="0.15">
      <c r="B33" s="390"/>
    </row>
    <row r="34" spans="2:2" x14ac:dyDescent="0.15">
      <c r="B34" s="390"/>
    </row>
    <row r="35" spans="2:2" x14ac:dyDescent="0.15">
      <c r="B35" s="390"/>
    </row>
    <row r="36" spans="2:2" x14ac:dyDescent="0.15">
      <c r="B36" s="390"/>
    </row>
    <row r="37" spans="2:2" x14ac:dyDescent="0.15">
      <c r="B37" s="390"/>
    </row>
    <row r="38" spans="2:2" x14ac:dyDescent="0.15">
      <c r="B38" s="390"/>
    </row>
    <row r="39" spans="2:2" x14ac:dyDescent="0.15">
      <c r="B39" s="390"/>
    </row>
    <row r="40" spans="2:2" x14ac:dyDescent="0.15">
      <c r="B40" s="390"/>
    </row>
    <row r="41" spans="2:2" x14ac:dyDescent="0.15">
      <c r="B41" s="390"/>
    </row>
    <row r="42" spans="2:2" x14ac:dyDescent="0.15">
      <c r="B42" s="390"/>
    </row>
    <row r="43" spans="2:2" x14ac:dyDescent="0.15">
      <c r="B43" s="390"/>
    </row>
    <row r="44" spans="2:2" x14ac:dyDescent="0.15">
      <c r="B44" s="390"/>
    </row>
    <row r="45" spans="2:2" x14ac:dyDescent="0.15">
      <c r="B45" s="390"/>
    </row>
    <row r="46" spans="2:2" x14ac:dyDescent="0.15">
      <c r="B46" s="390"/>
    </row>
    <row r="47" spans="2:2" x14ac:dyDescent="0.15">
      <c r="B47" s="390"/>
    </row>
    <row r="48" spans="2:2" x14ac:dyDescent="0.15">
      <c r="B48" s="390"/>
    </row>
    <row r="49" spans="2:2" x14ac:dyDescent="0.15">
      <c r="B49" s="390"/>
    </row>
    <row r="50" spans="2:2" x14ac:dyDescent="0.15">
      <c r="B50" s="390"/>
    </row>
    <row r="51" spans="2:2" x14ac:dyDescent="0.15">
      <c r="B51" s="390"/>
    </row>
    <row r="52" spans="2:2" x14ac:dyDescent="0.15">
      <c r="B52" s="390"/>
    </row>
    <row r="53" spans="2:2" x14ac:dyDescent="0.15">
      <c r="B53" s="390"/>
    </row>
    <row r="54" spans="2:2" x14ac:dyDescent="0.15">
      <c r="B54" s="390"/>
    </row>
    <row r="55" spans="2:2" x14ac:dyDescent="0.15">
      <c r="B55" s="390"/>
    </row>
    <row r="56" spans="2:2" x14ac:dyDescent="0.15">
      <c r="B56" s="390"/>
    </row>
    <row r="57" spans="2:2" x14ac:dyDescent="0.15">
      <c r="B57" s="390"/>
    </row>
    <row r="58" spans="2:2" x14ac:dyDescent="0.15">
      <c r="B58" s="390"/>
    </row>
    <row r="59" spans="2:2" x14ac:dyDescent="0.15">
      <c r="B59" s="390"/>
    </row>
    <row r="60" spans="2:2" x14ac:dyDescent="0.15">
      <c r="B60" s="390"/>
    </row>
    <row r="61" spans="2:2" x14ac:dyDescent="0.15">
      <c r="B61" s="390"/>
    </row>
    <row r="62" spans="2:2" x14ac:dyDescent="0.15">
      <c r="B62" s="390"/>
    </row>
    <row r="63" spans="2:2" x14ac:dyDescent="0.15">
      <c r="B63" s="390"/>
    </row>
    <row r="64" spans="2:2" x14ac:dyDescent="0.15">
      <c r="B64" s="390"/>
    </row>
    <row r="65" spans="2:2" x14ac:dyDescent="0.15">
      <c r="B65" s="390"/>
    </row>
    <row r="66" spans="2:2" x14ac:dyDescent="0.15">
      <c r="B66" s="390"/>
    </row>
    <row r="67" spans="2:2" x14ac:dyDescent="0.15">
      <c r="B67" s="390"/>
    </row>
    <row r="68" spans="2:2" x14ac:dyDescent="0.15">
      <c r="B68" s="390"/>
    </row>
    <row r="69" spans="2:2" x14ac:dyDescent="0.15">
      <c r="B69" s="390"/>
    </row>
    <row r="70" spans="2:2" x14ac:dyDescent="0.15">
      <c r="B70" s="390"/>
    </row>
    <row r="71" spans="2:2" x14ac:dyDescent="0.15">
      <c r="B71" s="390"/>
    </row>
    <row r="72" spans="2:2" x14ac:dyDescent="0.15">
      <c r="B72" s="390"/>
    </row>
    <row r="73" spans="2:2" x14ac:dyDescent="0.15">
      <c r="B73" s="390"/>
    </row>
    <row r="74" spans="2:2" x14ac:dyDescent="0.15">
      <c r="B74" s="390"/>
    </row>
    <row r="75" spans="2:2" x14ac:dyDescent="0.15">
      <c r="B75" s="390"/>
    </row>
    <row r="76" spans="2:2" x14ac:dyDescent="0.15">
      <c r="B76" s="390"/>
    </row>
    <row r="77" spans="2:2" x14ac:dyDescent="0.15">
      <c r="B77" s="390"/>
    </row>
    <row r="78" spans="2:2" x14ac:dyDescent="0.15">
      <c r="B78" s="390"/>
    </row>
    <row r="79" spans="2:2" x14ac:dyDescent="0.15">
      <c r="B79" s="390"/>
    </row>
    <row r="80" spans="2:2" x14ac:dyDescent="0.15">
      <c r="B80" s="390"/>
    </row>
    <row r="81" spans="2:2" x14ac:dyDescent="0.15">
      <c r="B81" s="390"/>
    </row>
    <row r="82" spans="2:2" x14ac:dyDescent="0.15">
      <c r="B82" s="390"/>
    </row>
    <row r="83" spans="2:2" x14ac:dyDescent="0.15">
      <c r="B83" s="390"/>
    </row>
    <row r="84" spans="2:2" x14ac:dyDescent="0.15">
      <c r="B84" s="390"/>
    </row>
    <row r="85" spans="2:2" x14ac:dyDescent="0.15">
      <c r="B85" s="390"/>
    </row>
    <row r="86" spans="2:2" x14ac:dyDescent="0.15">
      <c r="B86" s="390"/>
    </row>
    <row r="87" spans="2:2" x14ac:dyDescent="0.15">
      <c r="B87" s="390"/>
    </row>
    <row r="88" spans="2:2" x14ac:dyDescent="0.15">
      <c r="B88" s="390"/>
    </row>
    <row r="89" spans="2:2" x14ac:dyDescent="0.15">
      <c r="B89" s="390"/>
    </row>
    <row r="90" spans="2:2" x14ac:dyDescent="0.15">
      <c r="B90" s="390"/>
    </row>
    <row r="91" spans="2:2" x14ac:dyDescent="0.15">
      <c r="B91" s="390"/>
    </row>
    <row r="92" spans="2:2" x14ac:dyDescent="0.15">
      <c r="B92" s="390"/>
    </row>
    <row r="93" spans="2:2" x14ac:dyDescent="0.15">
      <c r="B93" s="390"/>
    </row>
    <row r="94" spans="2:2" x14ac:dyDescent="0.15">
      <c r="B94" s="390"/>
    </row>
    <row r="95" spans="2:2" x14ac:dyDescent="0.15">
      <c r="B95" s="390"/>
    </row>
    <row r="96" spans="2:2" x14ac:dyDescent="0.15">
      <c r="B96" s="390"/>
    </row>
    <row r="97" spans="2:2" x14ac:dyDescent="0.15">
      <c r="B97" s="390"/>
    </row>
    <row r="98" spans="2:2" x14ac:dyDescent="0.15">
      <c r="B98" s="390"/>
    </row>
    <row r="99" spans="2:2" x14ac:dyDescent="0.15">
      <c r="B99" s="390"/>
    </row>
    <row r="100" spans="2:2" x14ac:dyDescent="0.15">
      <c r="B100" s="390"/>
    </row>
    <row r="101" spans="2:2" x14ac:dyDescent="0.15">
      <c r="B101" s="390"/>
    </row>
    <row r="102" spans="2:2" x14ac:dyDescent="0.15">
      <c r="B102" s="390"/>
    </row>
    <row r="103" spans="2:2" x14ac:dyDescent="0.15">
      <c r="B103" s="390"/>
    </row>
    <row r="104" spans="2:2" x14ac:dyDescent="0.15">
      <c r="B104" s="390"/>
    </row>
    <row r="105" spans="2:2" x14ac:dyDescent="0.15">
      <c r="B105" s="390"/>
    </row>
    <row r="106" spans="2:2" x14ac:dyDescent="0.15">
      <c r="B106" s="390"/>
    </row>
    <row r="107" spans="2:2" x14ac:dyDescent="0.15">
      <c r="B107" s="390"/>
    </row>
    <row r="108" spans="2:2" x14ac:dyDescent="0.15">
      <c r="B108" s="390"/>
    </row>
    <row r="109" spans="2:2" x14ac:dyDescent="0.15">
      <c r="B109" s="390"/>
    </row>
    <row r="110" spans="2:2" x14ac:dyDescent="0.15">
      <c r="B110" s="390"/>
    </row>
    <row r="111" spans="2:2" x14ac:dyDescent="0.15">
      <c r="B111" s="390"/>
    </row>
    <row r="112" spans="2:2" x14ac:dyDescent="0.15">
      <c r="B112" s="390"/>
    </row>
    <row r="113" spans="2:2" x14ac:dyDescent="0.15">
      <c r="B113" s="390"/>
    </row>
    <row r="114" spans="2:2" x14ac:dyDescent="0.15">
      <c r="B114" s="390"/>
    </row>
    <row r="115" spans="2:2" x14ac:dyDescent="0.15">
      <c r="B115" s="390"/>
    </row>
    <row r="116" spans="2:2" x14ac:dyDescent="0.15">
      <c r="B116" s="390"/>
    </row>
    <row r="117" spans="2:2" x14ac:dyDescent="0.15">
      <c r="B117" s="390"/>
    </row>
    <row r="118" spans="2:2" x14ac:dyDescent="0.15">
      <c r="B118" s="390"/>
    </row>
    <row r="119" spans="2:2" x14ac:dyDescent="0.15">
      <c r="B119" s="390"/>
    </row>
    <row r="120" spans="2:2" x14ac:dyDescent="0.15">
      <c r="B120" s="390"/>
    </row>
    <row r="121" spans="2:2" x14ac:dyDescent="0.15">
      <c r="B121" s="390"/>
    </row>
    <row r="122" spans="2:2" x14ac:dyDescent="0.15">
      <c r="B122" s="390"/>
    </row>
    <row r="123" spans="2:2" x14ac:dyDescent="0.15">
      <c r="B123" s="390"/>
    </row>
    <row r="124" spans="2:2" x14ac:dyDescent="0.15">
      <c r="B124" s="390"/>
    </row>
    <row r="125" spans="2:2" x14ac:dyDescent="0.15">
      <c r="B125" s="390"/>
    </row>
    <row r="126" spans="2:2" x14ac:dyDescent="0.15">
      <c r="B126" s="390"/>
    </row>
    <row r="127" spans="2:2" x14ac:dyDescent="0.15">
      <c r="B127" s="390"/>
    </row>
    <row r="128" spans="2:2" x14ac:dyDescent="0.15">
      <c r="B128" s="390"/>
    </row>
    <row r="129" spans="2:2" x14ac:dyDescent="0.15">
      <c r="B129" s="390"/>
    </row>
    <row r="130" spans="2:2" x14ac:dyDescent="0.15">
      <c r="B130" s="390"/>
    </row>
    <row r="131" spans="2:2" x14ac:dyDescent="0.15">
      <c r="B131" s="390"/>
    </row>
    <row r="132" spans="2:2" x14ac:dyDescent="0.15">
      <c r="B132" s="390"/>
    </row>
    <row r="133" spans="2:2" x14ac:dyDescent="0.15">
      <c r="B133" s="390"/>
    </row>
    <row r="134" spans="2:2" x14ac:dyDescent="0.15">
      <c r="B134" s="390"/>
    </row>
    <row r="135" spans="2:2" x14ac:dyDescent="0.15">
      <c r="B135" s="390"/>
    </row>
    <row r="136" spans="2:2" x14ac:dyDescent="0.15">
      <c r="B136" s="390"/>
    </row>
    <row r="137" spans="2:2" x14ac:dyDescent="0.15">
      <c r="B137" s="390"/>
    </row>
    <row r="138" spans="2:2" x14ac:dyDescent="0.15">
      <c r="B138" s="390"/>
    </row>
    <row r="139" spans="2:2" x14ac:dyDescent="0.15">
      <c r="B139" s="390"/>
    </row>
    <row r="140" spans="2:2" x14ac:dyDescent="0.15">
      <c r="B140" s="390"/>
    </row>
    <row r="141" spans="2:2" x14ac:dyDescent="0.15">
      <c r="B141" s="390"/>
    </row>
    <row r="142" spans="2:2" x14ac:dyDescent="0.15">
      <c r="B142" s="390"/>
    </row>
    <row r="143" spans="2:2" x14ac:dyDescent="0.15">
      <c r="B143" s="390"/>
    </row>
    <row r="144" spans="2:2" x14ac:dyDescent="0.15">
      <c r="B144" s="390"/>
    </row>
    <row r="145" spans="2:2" x14ac:dyDescent="0.15">
      <c r="B145" s="390"/>
    </row>
    <row r="146" spans="2:2" x14ac:dyDescent="0.15">
      <c r="B146" s="390"/>
    </row>
    <row r="147" spans="2:2" x14ac:dyDescent="0.15">
      <c r="B147" s="390"/>
    </row>
    <row r="148" spans="2:2" x14ac:dyDescent="0.15">
      <c r="B148" s="390"/>
    </row>
    <row r="149" spans="2:2" x14ac:dyDescent="0.15">
      <c r="B149" s="390"/>
    </row>
    <row r="150" spans="2:2" x14ac:dyDescent="0.15">
      <c r="B150" s="390"/>
    </row>
    <row r="151" spans="2:2" x14ac:dyDescent="0.15">
      <c r="B151" s="390"/>
    </row>
    <row r="152" spans="2:2" x14ac:dyDescent="0.15">
      <c r="B152" s="390"/>
    </row>
    <row r="153" spans="2:2" x14ac:dyDescent="0.15">
      <c r="B153" s="390"/>
    </row>
    <row r="154" spans="2:2" x14ac:dyDescent="0.15">
      <c r="B154" s="390"/>
    </row>
    <row r="155" spans="2:2" x14ac:dyDescent="0.15">
      <c r="B155" s="390"/>
    </row>
    <row r="156" spans="2:2" x14ac:dyDescent="0.15">
      <c r="B156" s="390"/>
    </row>
    <row r="157" spans="2:2" x14ac:dyDescent="0.15">
      <c r="B157" s="390"/>
    </row>
    <row r="158" spans="2:2" x14ac:dyDescent="0.15">
      <c r="B158" s="390"/>
    </row>
    <row r="159" spans="2:2" x14ac:dyDescent="0.15">
      <c r="B159" s="390"/>
    </row>
    <row r="160" spans="2:2" x14ac:dyDescent="0.15">
      <c r="B160" s="390"/>
    </row>
    <row r="161" spans="2:2" x14ac:dyDescent="0.15">
      <c r="B161" s="390"/>
    </row>
    <row r="162" spans="2:2" x14ac:dyDescent="0.15">
      <c r="B162" s="390"/>
    </row>
    <row r="163" spans="2:2" x14ac:dyDescent="0.15">
      <c r="B163" s="390"/>
    </row>
    <row r="164" spans="2:2" x14ac:dyDescent="0.15">
      <c r="B164" s="390"/>
    </row>
    <row r="165" spans="2:2" x14ac:dyDescent="0.15">
      <c r="B165" s="390"/>
    </row>
    <row r="166" spans="2:2" x14ac:dyDescent="0.15">
      <c r="B166" s="390"/>
    </row>
    <row r="167" spans="2:2" x14ac:dyDescent="0.15">
      <c r="B167" s="390"/>
    </row>
    <row r="168" spans="2:2" x14ac:dyDescent="0.15">
      <c r="B168" s="390"/>
    </row>
    <row r="169" spans="2:2" x14ac:dyDescent="0.15">
      <c r="B169" s="390"/>
    </row>
    <row r="170" spans="2:2" x14ac:dyDescent="0.15">
      <c r="B170" s="390"/>
    </row>
    <row r="171" spans="2:2" x14ac:dyDescent="0.15">
      <c r="B171" s="390"/>
    </row>
    <row r="172" spans="2:2" x14ac:dyDescent="0.15">
      <c r="B172" s="390"/>
    </row>
    <row r="173" spans="2:2" x14ac:dyDescent="0.15">
      <c r="B173" s="390"/>
    </row>
    <row r="174" spans="2:2" x14ac:dyDescent="0.15">
      <c r="B174" s="390"/>
    </row>
    <row r="175" spans="2:2" x14ac:dyDescent="0.15">
      <c r="B175" s="390"/>
    </row>
    <row r="176" spans="2:2" x14ac:dyDescent="0.15">
      <c r="B176" s="390"/>
    </row>
    <row r="177" spans="2:2" x14ac:dyDescent="0.15">
      <c r="B177" s="390"/>
    </row>
    <row r="178" spans="2:2" x14ac:dyDescent="0.15">
      <c r="B178" s="390"/>
    </row>
    <row r="179" spans="2:2" x14ac:dyDescent="0.15">
      <c r="B179" s="390"/>
    </row>
    <row r="180" spans="2:2" x14ac:dyDescent="0.15">
      <c r="B180" s="390"/>
    </row>
    <row r="181" spans="2:2" x14ac:dyDescent="0.15">
      <c r="B181" s="390"/>
    </row>
    <row r="182" spans="2:2" x14ac:dyDescent="0.15">
      <c r="B182" s="390"/>
    </row>
    <row r="183" spans="2:2" x14ac:dyDescent="0.15">
      <c r="B183" s="390"/>
    </row>
    <row r="184" spans="2:2" x14ac:dyDescent="0.15">
      <c r="B184" s="390"/>
    </row>
    <row r="185" spans="2:2" x14ac:dyDescent="0.15">
      <c r="B185" s="390"/>
    </row>
    <row r="186" spans="2:2" x14ac:dyDescent="0.15">
      <c r="B186" s="390"/>
    </row>
    <row r="187" spans="2:2" x14ac:dyDescent="0.15">
      <c r="B187" s="390"/>
    </row>
    <row r="188" spans="2:2" x14ac:dyDescent="0.15">
      <c r="B188" s="390"/>
    </row>
    <row r="189" spans="2:2" x14ac:dyDescent="0.15">
      <c r="B189" s="390"/>
    </row>
    <row r="190" spans="2:2" x14ac:dyDescent="0.15">
      <c r="B190" s="390"/>
    </row>
    <row r="191" spans="2:2" x14ac:dyDescent="0.15">
      <c r="B191" s="390"/>
    </row>
    <row r="192" spans="2:2" x14ac:dyDescent="0.15">
      <c r="B192" s="390"/>
    </row>
    <row r="193" spans="2:2" x14ac:dyDescent="0.15">
      <c r="B193" s="390"/>
    </row>
    <row r="194" spans="2:2" x14ac:dyDescent="0.15">
      <c r="B194" s="390"/>
    </row>
    <row r="195" spans="2:2" x14ac:dyDescent="0.15">
      <c r="B195" s="390"/>
    </row>
    <row r="196" spans="2:2" x14ac:dyDescent="0.15">
      <c r="B196" s="390"/>
    </row>
    <row r="197" spans="2:2" x14ac:dyDescent="0.15">
      <c r="B197" s="390"/>
    </row>
    <row r="198" spans="2:2" x14ac:dyDescent="0.15">
      <c r="B198" s="390"/>
    </row>
    <row r="199" spans="2:2" x14ac:dyDescent="0.15">
      <c r="B199" s="390"/>
    </row>
    <row r="200" spans="2:2" x14ac:dyDescent="0.15">
      <c r="B200" s="390"/>
    </row>
    <row r="201" spans="2:2" x14ac:dyDescent="0.15">
      <c r="B201" s="390"/>
    </row>
    <row r="202" spans="2:2" x14ac:dyDescent="0.15">
      <c r="B202" s="390"/>
    </row>
    <row r="203" spans="2:2" x14ac:dyDescent="0.15">
      <c r="B203" s="390"/>
    </row>
    <row r="204" spans="2:2" x14ac:dyDescent="0.15">
      <c r="B204" s="390"/>
    </row>
    <row r="205" spans="2:2" x14ac:dyDescent="0.15">
      <c r="B205" s="390"/>
    </row>
    <row r="206" spans="2:2" x14ac:dyDescent="0.15">
      <c r="B206" s="390"/>
    </row>
    <row r="207" spans="2:2" x14ac:dyDescent="0.15">
      <c r="B207" s="390"/>
    </row>
    <row r="208" spans="2:2" x14ac:dyDescent="0.15">
      <c r="B208" s="390"/>
    </row>
    <row r="209" spans="2:2" x14ac:dyDescent="0.15">
      <c r="B209" s="390"/>
    </row>
    <row r="210" spans="2:2" x14ac:dyDescent="0.15">
      <c r="B210" s="390"/>
    </row>
    <row r="211" spans="2:2" x14ac:dyDescent="0.15">
      <c r="B211" s="390"/>
    </row>
    <row r="212" spans="2:2" x14ac:dyDescent="0.15">
      <c r="B212" s="390"/>
    </row>
    <row r="213" spans="2:2" x14ac:dyDescent="0.15">
      <c r="B213" s="390"/>
    </row>
    <row r="214" spans="2:2" x14ac:dyDescent="0.15">
      <c r="B214" s="390"/>
    </row>
    <row r="215" spans="2:2" x14ac:dyDescent="0.15">
      <c r="B215" s="390"/>
    </row>
    <row r="216" spans="2:2" x14ac:dyDescent="0.15">
      <c r="B216" s="390"/>
    </row>
    <row r="217" spans="2:2" x14ac:dyDescent="0.15">
      <c r="B217" s="390"/>
    </row>
    <row r="218" spans="2:2" x14ac:dyDescent="0.15">
      <c r="B218" s="390"/>
    </row>
    <row r="219" spans="2:2" x14ac:dyDescent="0.15">
      <c r="B219" s="390"/>
    </row>
    <row r="220" spans="2:2" x14ac:dyDescent="0.15">
      <c r="B220" s="390"/>
    </row>
    <row r="221" spans="2:2" x14ac:dyDescent="0.15">
      <c r="B221" s="390"/>
    </row>
    <row r="222" spans="2:2" x14ac:dyDescent="0.15">
      <c r="B222" s="390"/>
    </row>
    <row r="223" spans="2:2" x14ac:dyDescent="0.15">
      <c r="B223" s="390"/>
    </row>
    <row r="224" spans="2:2" x14ac:dyDescent="0.15">
      <c r="B224" s="390"/>
    </row>
    <row r="225" spans="2:2" x14ac:dyDescent="0.15">
      <c r="B225" s="390"/>
    </row>
    <row r="226" spans="2:2" x14ac:dyDescent="0.15">
      <c r="B226" s="390"/>
    </row>
    <row r="227" spans="2:2" x14ac:dyDescent="0.15">
      <c r="B227" s="390"/>
    </row>
    <row r="228" spans="2:2" x14ac:dyDescent="0.15">
      <c r="B228" s="390"/>
    </row>
    <row r="229" spans="2:2" x14ac:dyDescent="0.15">
      <c r="B229" s="390"/>
    </row>
    <row r="230" spans="2:2" x14ac:dyDescent="0.15">
      <c r="B230" s="390"/>
    </row>
    <row r="231" spans="2:2" x14ac:dyDescent="0.15">
      <c r="B231" s="390"/>
    </row>
    <row r="232" spans="2:2" x14ac:dyDescent="0.15">
      <c r="B232" s="390"/>
    </row>
    <row r="233" spans="2:2" x14ac:dyDescent="0.15">
      <c r="B233" s="390"/>
    </row>
    <row r="234" spans="2:2" x14ac:dyDescent="0.15">
      <c r="B234" s="390"/>
    </row>
    <row r="235" spans="2:2" x14ac:dyDescent="0.15">
      <c r="B235" s="390"/>
    </row>
    <row r="236" spans="2:2" x14ac:dyDescent="0.15">
      <c r="B236" s="390"/>
    </row>
    <row r="237" spans="2:2" x14ac:dyDescent="0.15">
      <c r="B237" s="390"/>
    </row>
    <row r="238" spans="2:2" x14ac:dyDescent="0.15">
      <c r="B238" s="390"/>
    </row>
    <row r="239" spans="2:2" x14ac:dyDescent="0.15">
      <c r="B239" s="390"/>
    </row>
    <row r="240" spans="2:2" x14ac:dyDescent="0.15">
      <c r="B240" s="390"/>
    </row>
    <row r="241" spans="2:2" x14ac:dyDescent="0.15">
      <c r="B241" s="390"/>
    </row>
    <row r="242" spans="2:2" x14ac:dyDescent="0.15">
      <c r="B242" s="390"/>
    </row>
    <row r="243" spans="2:2" x14ac:dyDescent="0.15">
      <c r="B243" s="390"/>
    </row>
    <row r="244" spans="2:2" x14ac:dyDescent="0.15">
      <c r="B244" s="390"/>
    </row>
    <row r="245" spans="2:2" x14ac:dyDescent="0.15">
      <c r="B245" s="390"/>
    </row>
    <row r="246" spans="2:2" x14ac:dyDescent="0.15">
      <c r="B246" s="390"/>
    </row>
    <row r="247" spans="2:2" x14ac:dyDescent="0.15">
      <c r="B247" s="390"/>
    </row>
    <row r="248" spans="2:2" x14ac:dyDescent="0.15">
      <c r="B248" s="390"/>
    </row>
    <row r="249" spans="2:2" x14ac:dyDescent="0.15">
      <c r="B249" s="390"/>
    </row>
    <row r="250" spans="2:2" x14ac:dyDescent="0.15">
      <c r="B250" s="390"/>
    </row>
    <row r="251" spans="2:2" x14ac:dyDescent="0.15">
      <c r="B251" s="390"/>
    </row>
    <row r="252" spans="2:2" x14ac:dyDescent="0.15">
      <c r="B252" s="390"/>
    </row>
    <row r="253" spans="2:2" x14ac:dyDescent="0.15">
      <c r="B253" s="390"/>
    </row>
    <row r="254" spans="2:2" x14ac:dyDescent="0.15">
      <c r="B254" s="390"/>
    </row>
    <row r="255" spans="2:2" x14ac:dyDescent="0.15">
      <c r="B255" s="390"/>
    </row>
    <row r="256" spans="2:2" x14ac:dyDescent="0.15">
      <c r="B256" s="390"/>
    </row>
    <row r="257" spans="2:2" x14ac:dyDescent="0.15">
      <c r="B257" s="390"/>
    </row>
    <row r="258" spans="2:2" x14ac:dyDescent="0.15">
      <c r="B258" s="390"/>
    </row>
    <row r="259" spans="2:2" x14ac:dyDescent="0.15">
      <c r="B259" s="390"/>
    </row>
    <row r="260" spans="2:2" x14ac:dyDescent="0.15">
      <c r="B260" s="390"/>
    </row>
    <row r="261" spans="2:2" x14ac:dyDescent="0.15">
      <c r="B261" s="390"/>
    </row>
    <row r="262" spans="2:2" x14ac:dyDescent="0.15">
      <c r="B262" s="390"/>
    </row>
    <row r="263" spans="2:2" x14ac:dyDescent="0.15">
      <c r="B263" s="390"/>
    </row>
    <row r="264" spans="2:2" x14ac:dyDescent="0.15">
      <c r="B264" s="390"/>
    </row>
    <row r="265" spans="2:2" x14ac:dyDescent="0.15">
      <c r="B265" s="390"/>
    </row>
    <row r="266" spans="2:2" x14ac:dyDescent="0.15">
      <c r="B266" s="390"/>
    </row>
    <row r="267" spans="2:2" x14ac:dyDescent="0.15">
      <c r="B267" s="390"/>
    </row>
    <row r="268" spans="2:2" x14ac:dyDescent="0.15">
      <c r="B268" s="390"/>
    </row>
    <row r="269" spans="2:2" x14ac:dyDescent="0.15">
      <c r="B269" s="390"/>
    </row>
    <row r="270" spans="2:2" x14ac:dyDescent="0.15">
      <c r="B270" s="390"/>
    </row>
    <row r="271" spans="2:2" x14ac:dyDescent="0.15">
      <c r="B271" s="390"/>
    </row>
    <row r="272" spans="2:2" x14ac:dyDescent="0.15">
      <c r="B272" s="390"/>
    </row>
    <row r="273" spans="2:2" x14ac:dyDescent="0.15">
      <c r="B273" s="390"/>
    </row>
    <row r="274" spans="2:2" x14ac:dyDescent="0.15">
      <c r="B274" s="416"/>
    </row>
    <row r="275" spans="2:2" x14ac:dyDescent="0.15">
      <c r="B275" s="416"/>
    </row>
    <row r="276" spans="2:2" x14ac:dyDescent="0.15">
      <c r="B276" s="416"/>
    </row>
    <row r="277" spans="2:2" x14ac:dyDescent="0.15">
      <c r="B277" s="416"/>
    </row>
    <row r="278" spans="2:2" x14ac:dyDescent="0.15">
      <c r="B278" s="416"/>
    </row>
    <row r="279" spans="2:2" x14ac:dyDescent="0.15">
      <c r="B279" s="416"/>
    </row>
    <row r="280" spans="2:2" x14ac:dyDescent="0.15">
      <c r="B280" s="416"/>
    </row>
    <row r="281" spans="2:2" x14ac:dyDescent="0.15">
      <c r="B281" s="416"/>
    </row>
    <row r="282" spans="2:2" x14ac:dyDescent="0.15">
      <c r="B282" s="416"/>
    </row>
    <row r="283" spans="2:2" x14ac:dyDescent="0.15">
      <c r="B283" s="416"/>
    </row>
    <row r="284" spans="2:2" x14ac:dyDescent="0.15">
      <c r="B284" s="416"/>
    </row>
    <row r="285" spans="2:2" x14ac:dyDescent="0.15">
      <c r="B285" s="416"/>
    </row>
    <row r="286" spans="2:2" x14ac:dyDescent="0.15">
      <c r="B286" s="416"/>
    </row>
    <row r="287" spans="2:2" x14ac:dyDescent="0.15">
      <c r="B287" s="416"/>
    </row>
    <row r="288" spans="2:2" x14ac:dyDescent="0.15">
      <c r="B288" s="416"/>
    </row>
    <row r="289" spans="2:2" x14ac:dyDescent="0.15">
      <c r="B289" s="416"/>
    </row>
    <row r="290" spans="2:2" x14ac:dyDescent="0.15">
      <c r="B290" s="416"/>
    </row>
    <row r="291" spans="2:2" x14ac:dyDescent="0.15">
      <c r="B291" s="416"/>
    </row>
    <row r="292" spans="2:2" x14ac:dyDescent="0.15">
      <c r="B292" s="416"/>
    </row>
    <row r="293" spans="2:2" x14ac:dyDescent="0.15">
      <c r="B293" s="416"/>
    </row>
    <row r="294" spans="2:2" x14ac:dyDescent="0.15">
      <c r="B294" s="416"/>
    </row>
    <row r="295" spans="2:2" x14ac:dyDescent="0.15">
      <c r="B295" s="416"/>
    </row>
    <row r="296" spans="2:2" x14ac:dyDescent="0.15">
      <c r="B296" s="416"/>
    </row>
    <row r="297" spans="2:2" x14ac:dyDescent="0.15">
      <c r="B297" s="416"/>
    </row>
    <row r="298" spans="2:2" x14ac:dyDescent="0.15">
      <c r="B298" s="416"/>
    </row>
    <row r="299" spans="2:2" x14ac:dyDescent="0.15">
      <c r="B299" s="416"/>
    </row>
    <row r="300" spans="2:2" x14ac:dyDescent="0.15">
      <c r="B300" s="416"/>
    </row>
    <row r="301" spans="2:2" x14ac:dyDescent="0.15">
      <c r="B301" s="416"/>
    </row>
    <row r="302" spans="2:2" x14ac:dyDescent="0.15">
      <c r="B302" s="416"/>
    </row>
    <row r="303" spans="2:2" x14ac:dyDescent="0.15">
      <c r="B303" s="416"/>
    </row>
    <row r="304" spans="2:2" x14ac:dyDescent="0.15">
      <c r="B304" s="416"/>
    </row>
    <row r="305" spans="2:2" x14ac:dyDescent="0.15">
      <c r="B305" s="416"/>
    </row>
    <row r="306" spans="2:2" x14ac:dyDescent="0.15">
      <c r="B306" s="416"/>
    </row>
    <row r="307" spans="2:2" x14ac:dyDescent="0.15">
      <c r="B307" s="416"/>
    </row>
    <row r="308" spans="2:2" x14ac:dyDescent="0.15">
      <c r="B308" s="416"/>
    </row>
    <row r="309" spans="2:2" x14ac:dyDescent="0.15">
      <c r="B309" s="416"/>
    </row>
    <row r="310" spans="2:2" x14ac:dyDescent="0.15">
      <c r="B310" s="416"/>
    </row>
    <row r="311" spans="2:2" x14ac:dyDescent="0.15">
      <c r="B311" s="416"/>
    </row>
    <row r="312" spans="2:2" x14ac:dyDescent="0.15">
      <c r="B312" s="416"/>
    </row>
    <row r="313" spans="2:2" x14ac:dyDescent="0.15">
      <c r="B313" s="416"/>
    </row>
    <row r="314" spans="2:2" x14ac:dyDescent="0.15">
      <c r="B314" s="416"/>
    </row>
    <row r="315" spans="2:2" x14ac:dyDescent="0.15">
      <c r="B315" s="416"/>
    </row>
    <row r="316" spans="2:2" x14ac:dyDescent="0.15">
      <c r="B316" s="416"/>
    </row>
    <row r="317" spans="2:2" x14ac:dyDescent="0.15">
      <c r="B317" s="416"/>
    </row>
    <row r="318" spans="2:2" x14ac:dyDescent="0.15">
      <c r="B318" s="416"/>
    </row>
    <row r="319" spans="2:2" x14ac:dyDescent="0.15">
      <c r="B319" s="416"/>
    </row>
    <row r="320" spans="2:2" x14ac:dyDescent="0.15">
      <c r="B320" s="416"/>
    </row>
    <row r="321" spans="2:2" x14ac:dyDescent="0.15">
      <c r="B321" s="416"/>
    </row>
    <row r="322" spans="2:2" x14ac:dyDescent="0.15">
      <c r="B322" s="416"/>
    </row>
    <row r="323" spans="2:2" x14ac:dyDescent="0.15">
      <c r="B323" s="416"/>
    </row>
    <row r="324" spans="2:2" x14ac:dyDescent="0.15">
      <c r="B324" s="416"/>
    </row>
    <row r="325" spans="2:2" x14ac:dyDescent="0.15">
      <c r="B325" s="416"/>
    </row>
    <row r="326" spans="2:2" x14ac:dyDescent="0.15">
      <c r="B326" s="416"/>
    </row>
    <row r="327" spans="2:2" x14ac:dyDescent="0.15">
      <c r="B327" s="416"/>
    </row>
    <row r="328" spans="2:2" x14ac:dyDescent="0.15">
      <c r="B328" s="416"/>
    </row>
    <row r="329" spans="2:2" x14ac:dyDescent="0.15">
      <c r="B329" s="416"/>
    </row>
    <row r="330" spans="2:2" x14ac:dyDescent="0.15">
      <c r="B330" s="416"/>
    </row>
    <row r="331" spans="2:2" x14ac:dyDescent="0.15">
      <c r="B331" s="416"/>
    </row>
    <row r="332" spans="2:2" x14ac:dyDescent="0.15">
      <c r="B332" s="416"/>
    </row>
    <row r="333" spans="2:2" x14ac:dyDescent="0.15">
      <c r="B333" s="416"/>
    </row>
    <row r="334" spans="2:2" x14ac:dyDescent="0.15">
      <c r="B334" s="416"/>
    </row>
    <row r="335" spans="2:2" x14ac:dyDescent="0.15">
      <c r="B335" s="416"/>
    </row>
    <row r="336" spans="2:2" x14ac:dyDescent="0.15">
      <c r="B336" s="416"/>
    </row>
    <row r="337" spans="2:2" x14ac:dyDescent="0.15">
      <c r="B337" s="416"/>
    </row>
    <row r="338" spans="2:2" x14ac:dyDescent="0.15">
      <c r="B338" s="416"/>
    </row>
    <row r="339" spans="2:2" x14ac:dyDescent="0.15">
      <c r="B339" s="416"/>
    </row>
    <row r="340" spans="2:2" x14ac:dyDescent="0.15">
      <c r="B340" s="416"/>
    </row>
    <row r="341" spans="2:2" x14ac:dyDescent="0.15">
      <c r="B341" s="416"/>
    </row>
    <row r="342" spans="2:2" x14ac:dyDescent="0.15">
      <c r="B342" s="416"/>
    </row>
    <row r="343" spans="2:2" x14ac:dyDescent="0.15">
      <c r="B343" s="416"/>
    </row>
    <row r="344" spans="2:2" x14ac:dyDescent="0.15">
      <c r="B344" s="416"/>
    </row>
    <row r="345" spans="2:2" x14ac:dyDescent="0.15">
      <c r="B345" s="416"/>
    </row>
    <row r="346" spans="2:2" x14ac:dyDescent="0.15">
      <c r="B346" s="416"/>
    </row>
    <row r="347" spans="2:2" x14ac:dyDescent="0.15">
      <c r="B347" s="416"/>
    </row>
    <row r="348" spans="2:2" x14ac:dyDescent="0.15">
      <c r="B348" s="416"/>
    </row>
    <row r="349" spans="2:2" x14ac:dyDescent="0.15">
      <c r="B349" s="416"/>
    </row>
    <row r="350" spans="2:2" x14ac:dyDescent="0.15">
      <c r="B350" s="416"/>
    </row>
    <row r="351" spans="2:2" x14ac:dyDescent="0.15">
      <c r="B351" s="416"/>
    </row>
    <row r="352" spans="2:2" x14ac:dyDescent="0.15">
      <c r="B352" s="416"/>
    </row>
    <row r="353" spans="2:2" x14ac:dyDescent="0.15">
      <c r="B353" s="416"/>
    </row>
    <row r="354" spans="2:2" x14ac:dyDescent="0.15">
      <c r="B354" s="416"/>
    </row>
    <row r="355" spans="2:2" x14ac:dyDescent="0.15">
      <c r="B355" s="416"/>
    </row>
    <row r="356" spans="2:2" x14ac:dyDescent="0.15">
      <c r="B356" s="416"/>
    </row>
    <row r="357" spans="2:2" x14ac:dyDescent="0.15">
      <c r="B357" s="416"/>
    </row>
    <row r="358" spans="2:2" x14ac:dyDescent="0.15">
      <c r="B358" s="416"/>
    </row>
    <row r="359" spans="2:2" x14ac:dyDescent="0.15">
      <c r="B359" s="416"/>
    </row>
    <row r="360" spans="2:2" x14ac:dyDescent="0.15">
      <c r="B360" s="416"/>
    </row>
    <row r="361" spans="2:2" x14ac:dyDescent="0.15">
      <c r="B361" s="416"/>
    </row>
    <row r="362" spans="2:2" x14ac:dyDescent="0.15">
      <c r="B362" s="416"/>
    </row>
    <row r="363" spans="2:2" x14ac:dyDescent="0.15">
      <c r="B363" s="416"/>
    </row>
    <row r="364" spans="2:2" x14ac:dyDescent="0.15">
      <c r="B364" s="416"/>
    </row>
    <row r="365" spans="2:2" x14ac:dyDescent="0.15">
      <c r="B365" s="416"/>
    </row>
    <row r="366" spans="2:2" x14ac:dyDescent="0.15">
      <c r="B366" s="416"/>
    </row>
    <row r="367" spans="2:2" x14ac:dyDescent="0.15">
      <c r="B367" s="416"/>
    </row>
    <row r="368" spans="2:2" x14ac:dyDescent="0.15">
      <c r="B368" s="416"/>
    </row>
    <row r="369" spans="2:2" x14ac:dyDescent="0.15">
      <c r="B369" s="416"/>
    </row>
    <row r="370" spans="2:2" x14ac:dyDescent="0.15">
      <c r="B370" s="416"/>
    </row>
    <row r="371" spans="2:2" x14ac:dyDescent="0.15">
      <c r="B371" s="416"/>
    </row>
    <row r="372" spans="2:2" x14ac:dyDescent="0.15">
      <c r="B372" s="416"/>
    </row>
    <row r="373" spans="2:2" x14ac:dyDescent="0.15">
      <c r="B373" s="416"/>
    </row>
    <row r="374" spans="2:2" x14ac:dyDescent="0.15">
      <c r="B374" s="416"/>
    </row>
    <row r="375" spans="2:2" x14ac:dyDescent="0.15">
      <c r="B375" s="416"/>
    </row>
    <row r="376" spans="2:2" x14ac:dyDescent="0.15">
      <c r="B376" s="416"/>
    </row>
    <row r="377" spans="2:2" x14ac:dyDescent="0.15">
      <c r="B377" s="416"/>
    </row>
    <row r="378" spans="2:2" x14ac:dyDescent="0.15">
      <c r="B378" s="416"/>
    </row>
    <row r="379" spans="2:2" x14ac:dyDescent="0.15">
      <c r="B379" s="416"/>
    </row>
    <row r="380" spans="2:2" x14ac:dyDescent="0.15">
      <c r="B380" s="416"/>
    </row>
    <row r="381" spans="2:2" x14ac:dyDescent="0.15">
      <c r="B381" s="416"/>
    </row>
    <row r="382" spans="2:2" x14ac:dyDescent="0.15">
      <c r="B382" s="416"/>
    </row>
    <row r="383" spans="2:2" x14ac:dyDescent="0.15">
      <c r="B383" s="416"/>
    </row>
    <row r="384" spans="2:2" x14ac:dyDescent="0.15">
      <c r="B384" s="416"/>
    </row>
    <row r="385" spans="2:2" x14ac:dyDescent="0.15">
      <c r="B385" s="416"/>
    </row>
    <row r="386" spans="2:2" x14ac:dyDescent="0.15">
      <c r="B386" s="416"/>
    </row>
    <row r="387" spans="2:2" x14ac:dyDescent="0.15">
      <c r="B387" s="416"/>
    </row>
    <row r="388" spans="2:2" x14ac:dyDescent="0.15">
      <c r="B388" s="416"/>
    </row>
    <row r="389" spans="2:2" x14ac:dyDescent="0.15">
      <c r="B389" s="416"/>
    </row>
    <row r="390" spans="2:2" x14ac:dyDescent="0.15">
      <c r="B390" s="416"/>
    </row>
    <row r="391" spans="2:2" x14ac:dyDescent="0.15">
      <c r="B391" s="416"/>
    </row>
    <row r="392" spans="2:2" x14ac:dyDescent="0.15">
      <c r="B392" s="416"/>
    </row>
    <row r="393" spans="2:2" x14ac:dyDescent="0.15">
      <c r="B393" s="416"/>
    </row>
    <row r="394" spans="2:2" x14ac:dyDescent="0.15">
      <c r="B394" s="416"/>
    </row>
    <row r="395" spans="2:2" x14ac:dyDescent="0.15">
      <c r="B395" s="416"/>
    </row>
    <row r="396" spans="2:2" x14ac:dyDescent="0.15">
      <c r="B396" s="416"/>
    </row>
    <row r="397" spans="2:2" x14ac:dyDescent="0.15">
      <c r="B397" s="416"/>
    </row>
    <row r="398" spans="2:2" x14ac:dyDescent="0.15">
      <c r="B398" s="416"/>
    </row>
    <row r="399" spans="2:2" x14ac:dyDescent="0.15">
      <c r="B399" s="416"/>
    </row>
    <row r="400" spans="2:2" x14ac:dyDescent="0.15">
      <c r="B400" s="416"/>
    </row>
    <row r="401" spans="2:2" x14ac:dyDescent="0.15">
      <c r="B401" s="416"/>
    </row>
    <row r="402" spans="2:2" x14ac:dyDescent="0.15">
      <c r="B402" s="416"/>
    </row>
    <row r="403" spans="2:2" x14ac:dyDescent="0.15">
      <c r="B403" s="416"/>
    </row>
    <row r="404" spans="2:2" x14ac:dyDescent="0.15">
      <c r="B404" s="416"/>
    </row>
    <row r="405" spans="2:2" x14ac:dyDescent="0.15">
      <c r="B405" s="416"/>
    </row>
    <row r="406" spans="2:2" x14ac:dyDescent="0.15">
      <c r="B406" s="416"/>
    </row>
    <row r="407" spans="2:2" x14ac:dyDescent="0.15">
      <c r="B407" s="416"/>
    </row>
    <row r="408" spans="2:2" x14ac:dyDescent="0.15">
      <c r="B408" s="416"/>
    </row>
    <row r="409" spans="2:2" x14ac:dyDescent="0.15">
      <c r="B409" s="416"/>
    </row>
    <row r="410" spans="2:2" x14ac:dyDescent="0.15">
      <c r="B410" s="416"/>
    </row>
    <row r="411" spans="2:2" x14ac:dyDescent="0.15">
      <c r="B411" s="416"/>
    </row>
    <row r="412" spans="2:2" x14ac:dyDescent="0.15">
      <c r="B412" s="416"/>
    </row>
    <row r="413" spans="2:2" x14ac:dyDescent="0.15">
      <c r="B413" s="416"/>
    </row>
    <row r="414" spans="2:2" x14ac:dyDescent="0.15">
      <c r="B414" s="416"/>
    </row>
    <row r="415" spans="2:2" x14ac:dyDescent="0.15">
      <c r="B415" s="416"/>
    </row>
    <row r="416" spans="2:2" x14ac:dyDescent="0.15">
      <c r="B416" s="416"/>
    </row>
    <row r="417" spans="2:2" x14ac:dyDescent="0.15">
      <c r="B417" s="416"/>
    </row>
    <row r="418" spans="2:2" x14ac:dyDescent="0.15">
      <c r="B418" s="416"/>
    </row>
    <row r="419" spans="2:2" x14ac:dyDescent="0.15">
      <c r="B419" s="416"/>
    </row>
    <row r="420" spans="2:2" x14ac:dyDescent="0.15">
      <c r="B420" s="416"/>
    </row>
    <row r="421" spans="2:2" x14ac:dyDescent="0.15">
      <c r="B421" s="416"/>
    </row>
    <row r="422" spans="2:2" x14ac:dyDescent="0.15">
      <c r="B422" s="416"/>
    </row>
    <row r="423" spans="2:2" x14ac:dyDescent="0.15">
      <c r="B423" s="416"/>
    </row>
    <row r="424" spans="2:2" x14ac:dyDescent="0.15">
      <c r="B424" s="416"/>
    </row>
    <row r="425" spans="2:2" x14ac:dyDescent="0.15">
      <c r="B425" s="416"/>
    </row>
    <row r="426" spans="2:2" x14ac:dyDescent="0.15">
      <c r="B426" s="416"/>
    </row>
    <row r="427" spans="2:2" x14ac:dyDescent="0.15">
      <c r="B427" s="416"/>
    </row>
    <row r="428" spans="2:2" x14ac:dyDescent="0.15">
      <c r="B428" s="416"/>
    </row>
    <row r="429" spans="2:2" x14ac:dyDescent="0.15">
      <c r="B429" s="416"/>
    </row>
    <row r="430" spans="2:2" x14ac:dyDescent="0.15">
      <c r="B430" s="416"/>
    </row>
    <row r="431" spans="2:2" x14ac:dyDescent="0.15">
      <c r="B431" s="416"/>
    </row>
    <row r="432" spans="2:2" x14ac:dyDescent="0.15">
      <c r="B432" s="416"/>
    </row>
    <row r="433" spans="2:2" x14ac:dyDescent="0.15">
      <c r="B433" s="416"/>
    </row>
    <row r="434" spans="2:2" x14ac:dyDescent="0.15">
      <c r="B434" s="416"/>
    </row>
    <row r="435" spans="2:2" x14ac:dyDescent="0.15">
      <c r="B435" s="416"/>
    </row>
    <row r="436" spans="2:2" x14ac:dyDescent="0.15">
      <c r="B436" s="416"/>
    </row>
    <row r="437" spans="2:2" x14ac:dyDescent="0.15">
      <c r="B437" s="416"/>
    </row>
    <row r="438" spans="2:2" x14ac:dyDescent="0.15">
      <c r="B438" s="416"/>
    </row>
    <row r="439" spans="2:2" x14ac:dyDescent="0.15">
      <c r="B439" s="416"/>
    </row>
    <row r="440" spans="2:2" x14ac:dyDescent="0.15">
      <c r="B440" s="416"/>
    </row>
    <row r="441" spans="2:2" x14ac:dyDescent="0.15">
      <c r="B441" s="416"/>
    </row>
    <row r="442" spans="2:2" x14ac:dyDescent="0.15">
      <c r="B442" s="416"/>
    </row>
    <row r="443" spans="2:2" x14ac:dyDescent="0.15">
      <c r="B443" s="416"/>
    </row>
    <row r="444" spans="2:2" x14ac:dyDescent="0.15">
      <c r="B444" s="416"/>
    </row>
    <row r="445" spans="2:2" x14ac:dyDescent="0.15">
      <c r="B445" s="416"/>
    </row>
    <row r="446" spans="2:2" x14ac:dyDescent="0.15">
      <c r="B446" s="416"/>
    </row>
    <row r="447" spans="2:2" x14ac:dyDescent="0.15">
      <c r="B447" s="416"/>
    </row>
    <row r="448" spans="2:2" x14ac:dyDescent="0.15">
      <c r="B448" s="416"/>
    </row>
    <row r="449" spans="2:2" x14ac:dyDescent="0.15">
      <c r="B449" s="416"/>
    </row>
    <row r="450" spans="2:2" x14ac:dyDescent="0.15">
      <c r="B450" s="416"/>
    </row>
    <row r="451" spans="2:2" x14ac:dyDescent="0.15">
      <c r="B451" s="416"/>
    </row>
    <row r="452" spans="2:2" x14ac:dyDescent="0.15">
      <c r="B452" s="416"/>
    </row>
    <row r="453" spans="2:2" x14ac:dyDescent="0.15">
      <c r="B453" s="416"/>
    </row>
    <row r="454" spans="2:2" x14ac:dyDescent="0.15">
      <c r="B454" s="416"/>
    </row>
    <row r="455" spans="2:2" x14ac:dyDescent="0.15">
      <c r="B455" s="416"/>
    </row>
    <row r="456" spans="2:2" x14ac:dyDescent="0.15">
      <c r="B456" s="416"/>
    </row>
    <row r="457" spans="2:2" x14ac:dyDescent="0.15">
      <c r="B457" s="416"/>
    </row>
    <row r="458" spans="2:2" x14ac:dyDescent="0.15">
      <c r="B458" s="416"/>
    </row>
    <row r="459" spans="2:2" x14ac:dyDescent="0.15">
      <c r="B459" s="416"/>
    </row>
    <row r="460" spans="2:2" x14ac:dyDescent="0.15">
      <c r="B460" s="416"/>
    </row>
    <row r="461" spans="2:2" x14ac:dyDescent="0.15">
      <c r="B461" s="416"/>
    </row>
    <row r="462" spans="2:2" x14ac:dyDescent="0.15">
      <c r="B462" s="416"/>
    </row>
    <row r="463" spans="2:2" x14ac:dyDescent="0.15">
      <c r="B463" s="416"/>
    </row>
    <row r="464" spans="2:2" x14ac:dyDescent="0.15">
      <c r="B464" s="416"/>
    </row>
    <row r="465" spans="2:2" x14ac:dyDescent="0.15">
      <c r="B465" s="416"/>
    </row>
    <row r="466" spans="2:2" x14ac:dyDescent="0.15">
      <c r="B466" s="416"/>
    </row>
    <row r="467" spans="2:2" x14ac:dyDescent="0.15">
      <c r="B467" s="416"/>
    </row>
    <row r="468" spans="2:2" x14ac:dyDescent="0.15">
      <c r="B468" s="416"/>
    </row>
    <row r="469" spans="2:2" x14ac:dyDescent="0.15">
      <c r="B469" s="416"/>
    </row>
    <row r="470" spans="2:2" x14ac:dyDescent="0.15">
      <c r="B470" s="416"/>
    </row>
    <row r="471" spans="2:2" x14ac:dyDescent="0.15">
      <c r="B471" s="416"/>
    </row>
    <row r="472" spans="2:2" x14ac:dyDescent="0.15">
      <c r="B472" s="416"/>
    </row>
    <row r="473" spans="2:2" x14ac:dyDescent="0.15">
      <c r="B473" s="416"/>
    </row>
    <row r="474" spans="2:2" x14ac:dyDescent="0.15">
      <c r="B474" s="416"/>
    </row>
    <row r="475" spans="2:2" x14ac:dyDescent="0.15">
      <c r="B475" s="416"/>
    </row>
    <row r="476" spans="2:2" x14ac:dyDescent="0.15">
      <c r="B476" s="416"/>
    </row>
    <row r="477" spans="2:2" x14ac:dyDescent="0.15">
      <c r="B477" s="416"/>
    </row>
    <row r="478" spans="2:2" x14ac:dyDescent="0.15">
      <c r="B478" s="416"/>
    </row>
    <row r="479" spans="2:2" x14ac:dyDescent="0.15">
      <c r="B479" s="416"/>
    </row>
    <row r="480" spans="2:2" x14ac:dyDescent="0.15">
      <c r="B480" s="416"/>
    </row>
    <row r="481" spans="2:2" x14ac:dyDescent="0.15">
      <c r="B481" s="416"/>
    </row>
    <row r="482" spans="2:2" x14ac:dyDescent="0.15">
      <c r="B482" s="416"/>
    </row>
    <row r="483" spans="2:2" x14ac:dyDescent="0.15">
      <c r="B483" s="416"/>
    </row>
    <row r="484" spans="2:2" x14ac:dyDescent="0.15">
      <c r="B484" s="416"/>
    </row>
    <row r="485" spans="2:2" x14ac:dyDescent="0.15">
      <c r="B485" s="416"/>
    </row>
    <row r="486" spans="2:2" x14ac:dyDescent="0.15">
      <c r="B486" s="416"/>
    </row>
    <row r="487" spans="2:2" x14ac:dyDescent="0.15">
      <c r="B487" s="416"/>
    </row>
    <row r="488" spans="2:2" x14ac:dyDescent="0.15">
      <c r="B488" s="416"/>
    </row>
    <row r="489" spans="2:2" x14ac:dyDescent="0.15">
      <c r="B489" s="416"/>
    </row>
    <row r="490" spans="2:2" x14ac:dyDescent="0.15">
      <c r="B490" s="416"/>
    </row>
    <row r="491" spans="2:2" x14ac:dyDescent="0.15">
      <c r="B491" s="416"/>
    </row>
    <row r="492" spans="2:2" x14ac:dyDescent="0.15">
      <c r="B492" s="416"/>
    </row>
    <row r="493" spans="2:2" x14ac:dyDescent="0.15">
      <c r="B493" s="416"/>
    </row>
    <row r="494" spans="2:2" x14ac:dyDescent="0.15">
      <c r="B494" s="416"/>
    </row>
    <row r="495" spans="2:2" x14ac:dyDescent="0.15">
      <c r="B495" s="416"/>
    </row>
    <row r="496" spans="2:2" x14ac:dyDescent="0.15">
      <c r="B496" s="416"/>
    </row>
    <row r="497" spans="2:2" x14ac:dyDescent="0.15">
      <c r="B497" s="416"/>
    </row>
    <row r="498" spans="2:2" x14ac:dyDescent="0.15">
      <c r="B498" s="416"/>
    </row>
    <row r="499" spans="2:2" x14ac:dyDescent="0.15">
      <c r="B499" s="416"/>
    </row>
    <row r="500" spans="2:2" x14ac:dyDescent="0.15">
      <c r="B500" s="416"/>
    </row>
    <row r="501" spans="2:2" x14ac:dyDescent="0.15">
      <c r="B501" s="416"/>
    </row>
    <row r="502" spans="2:2" x14ac:dyDescent="0.15">
      <c r="B502" s="416"/>
    </row>
    <row r="503" spans="2:2" x14ac:dyDescent="0.15">
      <c r="B503" s="416"/>
    </row>
    <row r="504" spans="2:2" x14ac:dyDescent="0.15">
      <c r="B504" s="416"/>
    </row>
    <row r="505" spans="2:2" x14ac:dyDescent="0.15">
      <c r="B505" s="416"/>
    </row>
    <row r="506" spans="2:2" x14ac:dyDescent="0.15">
      <c r="B506" s="416"/>
    </row>
    <row r="507" spans="2:2" x14ac:dyDescent="0.15">
      <c r="B507" s="416"/>
    </row>
    <row r="508" spans="2:2" x14ac:dyDescent="0.15">
      <c r="B508" s="416"/>
    </row>
    <row r="509" spans="2:2" x14ac:dyDescent="0.15">
      <c r="B509" s="416"/>
    </row>
    <row r="510" spans="2:2" x14ac:dyDescent="0.15">
      <c r="B510" s="416"/>
    </row>
    <row r="511" spans="2:2" x14ac:dyDescent="0.15">
      <c r="B511" s="416"/>
    </row>
    <row r="512" spans="2:2" x14ac:dyDescent="0.15">
      <c r="B512" s="416"/>
    </row>
    <row r="513" spans="2:2" x14ac:dyDescent="0.15">
      <c r="B513" s="416"/>
    </row>
    <row r="514" spans="2:2" x14ac:dyDescent="0.15">
      <c r="B514" s="416"/>
    </row>
    <row r="515" spans="2:2" x14ac:dyDescent="0.15">
      <c r="B515" s="416"/>
    </row>
    <row r="516" spans="2:2" x14ac:dyDescent="0.15">
      <c r="B516" s="416"/>
    </row>
    <row r="517" spans="2:2" x14ac:dyDescent="0.15">
      <c r="B517" s="416"/>
    </row>
    <row r="518" spans="2:2" x14ac:dyDescent="0.15">
      <c r="B518" s="416"/>
    </row>
    <row r="519" spans="2:2" x14ac:dyDescent="0.15">
      <c r="B519" s="416"/>
    </row>
    <row r="520" spans="2:2" x14ac:dyDescent="0.15">
      <c r="B520" s="416"/>
    </row>
    <row r="521" spans="2:2" x14ac:dyDescent="0.15">
      <c r="B521" s="416"/>
    </row>
    <row r="522" spans="2:2" x14ac:dyDescent="0.15">
      <c r="B522" s="416"/>
    </row>
    <row r="523" spans="2:2" x14ac:dyDescent="0.15">
      <c r="B523" s="416"/>
    </row>
    <row r="524" spans="2:2" x14ac:dyDescent="0.15">
      <c r="B524" s="416"/>
    </row>
    <row r="525" spans="2:2" x14ac:dyDescent="0.15">
      <c r="B525" s="416"/>
    </row>
    <row r="526" spans="2:2" x14ac:dyDescent="0.15">
      <c r="B526" s="416"/>
    </row>
    <row r="527" spans="2:2" x14ac:dyDescent="0.15">
      <c r="B527" s="416"/>
    </row>
    <row r="528" spans="2:2" x14ac:dyDescent="0.15">
      <c r="B528" s="416"/>
    </row>
    <row r="529" spans="2:2" x14ac:dyDescent="0.15">
      <c r="B529" s="416"/>
    </row>
    <row r="530" spans="2:2" x14ac:dyDescent="0.15">
      <c r="B530" s="416"/>
    </row>
    <row r="531" spans="2:2" x14ac:dyDescent="0.15">
      <c r="B531" s="416"/>
    </row>
    <row r="532" spans="2:2" x14ac:dyDescent="0.15">
      <c r="B532" s="416"/>
    </row>
    <row r="533" spans="2:2" x14ac:dyDescent="0.15">
      <c r="B533" s="416"/>
    </row>
    <row r="534" spans="2:2" x14ac:dyDescent="0.15">
      <c r="B534" s="416"/>
    </row>
    <row r="535" spans="2:2" x14ac:dyDescent="0.15">
      <c r="B535" s="416"/>
    </row>
    <row r="536" spans="2:2" x14ac:dyDescent="0.15">
      <c r="B536" s="416"/>
    </row>
    <row r="537" spans="2:2" x14ac:dyDescent="0.15">
      <c r="B537" s="416"/>
    </row>
    <row r="538" spans="2:2" x14ac:dyDescent="0.15">
      <c r="B538" s="416"/>
    </row>
    <row r="539" spans="2:2" x14ac:dyDescent="0.15">
      <c r="B539" s="416"/>
    </row>
    <row r="540" spans="2:2" x14ac:dyDescent="0.15">
      <c r="B540" s="416"/>
    </row>
    <row r="541" spans="2:2" x14ac:dyDescent="0.15">
      <c r="B541" s="416"/>
    </row>
    <row r="542" spans="2:2" x14ac:dyDescent="0.15">
      <c r="B542" s="416"/>
    </row>
    <row r="543" spans="2:2" x14ac:dyDescent="0.15">
      <c r="B543" s="416"/>
    </row>
    <row r="544" spans="2:2" x14ac:dyDescent="0.15">
      <c r="B544" s="416"/>
    </row>
    <row r="545" spans="2:2" x14ac:dyDescent="0.15">
      <c r="B545" s="416"/>
    </row>
    <row r="546" spans="2:2" x14ac:dyDescent="0.15">
      <c r="B546" s="416"/>
    </row>
    <row r="547" spans="2:2" x14ac:dyDescent="0.15">
      <c r="B547" s="416"/>
    </row>
    <row r="548" spans="2:2" x14ac:dyDescent="0.15">
      <c r="B548" s="416"/>
    </row>
    <row r="549" spans="2:2" x14ac:dyDescent="0.15">
      <c r="B549" s="416"/>
    </row>
    <row r="550" spans="2:2" x14ac:dyDescent="0.15">
      <c r="B550" s="416"/>
    </row>
    <row r="551" spans="2:2" x14ac:dyDescent="0.15">
      <c r="B551" s="416"/>
    </row>
    <row r="552" spans="2:2" x14ac:dyDescent="0.15">
      <c r="B552" s="416"/>
    </row>
    <row r="553" spans="2:2" x14ac:dyDescent="0.15">
      <c r="B553" s="416"/>
    </row>
    <row r="554" spans="2:2" x14ac:dyDescent="0.15">
      <c r="B554" s="416"/>
    </row>
    <row r="555" spans="2:2" x14ac:dyDescent="0.15">
      <c r="B555" s="416"/>
    </row>
    <row r="556" spans="2:2" x14ac:dyDescent="0.15">
      <c r="B556" s="416"/>
    </row>
    <row r="557" spans="2:2" x14ac:dyDescent="0.15">
      <c r="B557" s="416"/>
    </row>
    <row r="558" spans="2:2" x14ac:dyDescent="0.15">
      <c r="B558" s="416"/>
    </row>
    <row r="559" spans="2:2" x14ac:dyDescent="0.15">
      <c r="B559" s="416"/>
    </row>
    <row r="560" spans="2:2" x14ac:dyDescent="0.15">
      <c r="B560" s="416"/>
    </row>
    <row r="561" spans="2:2" x14ac:dyDescent="0.15">
      <c r="B561" s="416"/>
    </row>
    <row r="562" spans="2:2" x14ac:dyDescent="0.15">
      <c r="B562" s="416"/>
    </row>
    <row r="563" spans="2:2" x14ac:dyDescent="0.15">
      <c r="B563" s="416"/>
    </row>
    <row r="564" spans="2:2" x14ac:dyDescent="0.15">
      <c r="B564" s="416"/>
    </row>
    <row r="565" spans="2:2" x14ac:dyDescent="0.15">
      <c r="B565" s="416"/>
    </row>
    <row r="566" spans="2:2" x14ac:dyDescent="0.15">
      <c r="B566" s="416"/>
    </row>
    <row r="567" spans="2:2" x14ac:dyDescent="0.15">
      <c r="B567" s="416"/>
    </row>
    <row r="568" spans="2:2" x14ac:dyDescent="0.15">
      <c r="B568" s="416"/>
    </row>
    <row r="569" spans="2:2" x14ac:dyDescent="0.15">
      <c r="B569" s="416"/>
    </row>
    <row r="570" spans="2:2" x14ac:dyDescent="0.15">
      <c r="B570" s="416"/>
    </row>
    <row r="571" spans="2:2" x14ac:dyDescent="0.15">
      <c r="B571" s="416"/>
    </row>
    <row r="572" spans="2:2" x14ac:dyDescent="0.15">
      <c r="B572" s="416"/>
    </row>
    <row r="573" spans="2:2" x14ac:dyDescent="0.15">
      <c r="B573" s="416"/>
    </row>
    <row r="574" spans="2:2" x14ac:dyDescent="0.15">
      <c r="B574" s="416"/>
    </row>
    <row r="575" spans="2:2" x14ac:dyDescent="0.15">
      <c r="B575" s="416"/>
    </row>
    <row r="576" spans="2:2" x14ac:dyDescent="0.15">
      <c r="B576" s="416"/>
    </row>
    <row r="577" spans="2:2" x14ac:dyDescent="0.15">
      <c r="B577" s="416"/>
    </row>
    <row r="578" spans="2:2" x14ac:dyDescent="0.15">
      <c r="B578" s="416"/>
    </row>
    <row r="579" spans="2:2" x14ac:dyDescent="0.15">
      <c r="B579" s="416"/>
    </row>
    <row r="580" spans="2:2" x14ac:dyDescent="0.15">
      <c r="B580" s="416"/>
    </row>
    <row r="581" spans="2:2" x14ac:dyDescent="0.15">
      <c r="B581" s="416"/>
    </row>
    <row r="582" spans="2:2" x14ac:dyDescent="0.15">
      <c r="B582" s="416"/>
    </row>
    <row r="583" spans="2:2" x14ac:dyDescent="0.15">
      <c r="B583" s="416"/>
    </row>
    <row r="584" spans="2:2" x14ac:dyDescent="0.15">
      <c r="B584" s="416"/>
    </row>
    <row r="585" spans="2:2" x14ac:dyDescent="0.15">
      <c r="B585" s="416"/>
    </row>
    <row r="586" spans="2:2" x14ac:dyDescent="0.15">
      <c r="B586" s="416"/>
    </row>
    <row r="587" spans="2:2" x14ac:dyDescent="0.15">
      <c r="B587" s="416"/>
    </row>
    <row r="588" spans="2:2" x14ac:dyDescent="0.15">
      <c r="B588" s="416"/>
    </row>
    <row r="589" spans="2:2" x14ac:dyDescent="0.15">
      <c r="B589" s="416"/>
    </row>
    <row r="590" spans="2:2" x14ac:dyDescent="0.15">
      <c r="B590" s="416"/>
    </row>
    <row r="591" spans="2:2" x14ac:dyDescent="0.15">
      <c r="B591" s="416"/>
    </row>
    <row r="592" spans="2:2" x14ac:dyDescent="0.15">
      <c r="B592" s="416"/>
    </row>
    <row r="593" spans="2:2" x14ac:dyDescent="0.15">
      <c r="B593" s="416"/>
    </row>
    <row r="594" spans="2:2" x14ac:dyDescent="0.15">
      <c r="B594" s="416"/>
    </row>
    <row r="595" spans="2:2" x14ac:dyDescent="0.15">
      <c r="B595" s="416"/>
    </row>
    <row r="596" spans="2:2" x14ac:dyDescent="0.15">
      <c r="B596" s="416"/>
    </row>
    <row r="597" spans="2:2" x14ac:dyDescent="0.15">
      <c r="B597" s="416"/>
    </row>
    <row r="598" spans="2:2" x14ac:dyDescent="0.15">
      <c r="B598" s="416"/>
    </row>
    <row r="599" spans="2:2" x14ac:dyDescent="0.15">
      <c r="B599" s="416"/>
    </row>
    <row r="600" spans="2:2" x14ac:dyDescent="0.15">
      <c r="B600" s="416"/>
    </row>
    <row r="601" spans="2:2" x14ac:dyDescent="0.15">
      <c r="B601" s="416"/>
    </row>
    <row r="602" spans="2:2" x14ac:dyDescent="0.15">
      <c r="B602" s="416"/>
    </row>
    <row r="603" spans="2:2" x14ac:dyDescent="0.15">
      <c r="B603" s="416"/>
    </row>
    <row r="604" spans="2:2" x14ac:dyDescent="0.15">
      <c r="B604" s="416"/>
    </row>
    <row r="605" spans="2:2" x14ac:dyDescent="0.15">
      <c r="B605" s="416"/>
    </row>
    <row r="606" spans="2:2" x14ac:dyDescent="0.15">
      <c r="B606" s="416"/>
    </row>
    <row r="607" spans="2:2" x14ac:dyDescent="0.15">
      <c r="B607" s="416"/>
    </row>
    <row r="608" spans="2:2" x14ac:dyDescent="0.15">
      <c r="B608" s="416"/>
    </row>
    <row r="609" spans="2:2" x14ac:dyDescent="0.15">
      <c r="B609" s="416"/>
    </row>
    <row r="610" spans="2:2" x14ac:dyDescent="0.15">
      <c r="B610" s="416"/>
    </row>
    <row r="611" spans="2:2" x14ac:dyDescent="0.15">
      <c r="B611" s="416"/>
    </row>
    <row r="612" spans="2:2" x14ac:dyDescent="0.15">
      <c r="B612" s="416"/>
    </row>
    <row r="613" spans="2:2" x14ac:dyDescent="0.15">
      <c r="B613" s="416"/>
    </row>
    <row r="614" spans="2:2" x14ac:dyDescent="0.15">
      <c r="B614" s="416"/>
    </row>
    <row r="615" spans="2:2" x14ac:dyDescent="0.15">
      <c r="B615" s="416"/>
    </row>
    <row r="616" spans="2:2" x14ac:dyDescent="0.15">
      <c r="B616" s="416"/>
    </row>
    <row r="617" spans="2:2" x14ac:dyDescent="0.15">
      <c r="B617" s="416"/>
    </row>
    <row r="618" spans="2:2" x14ac:dyDescent="0.15">
      <c r="B618" s="416"/>
    </row>
    <row r="619" spans="2:2" x14ac:dyDescent="0.15">
      <c r="B619" s="416"/>
    </row>
    <row r="620" spans="2:2" x14ac:dyDescent="0.15">
      <c r="B620" s="416"/>
    </row>
    <row r="621" spans="2:2" x14ac:dyDescent="0.15">
      <c r="B621" s="416"/>
    </row>
    <row r="622" spans="2:2" x14ac:dyDescent="0.15">
      <c r="B622" s="416"/>
    </row>
    <row r="623" spans="2:2" x14ac:dyDescent="0.15">
      <c r="B623" s="416"/>
    </row>
    <row r="624" spans="2:2" x14ac:dyDescent="0.15">
      <c r="B624" s="416"/>
    </row>
    <row r="625" spans="2:2" x14ac:dyDescent="0.15">
      <c r="B625" s="416"/>
    </row>
    <row r="626" spans="2:2" x14ac:dyDescent="0.15">
      <c r="B626" s="416"/>
    </row>
    <row r="627" spans="2:2" x14ac:dyDescent="0.15">
      <c r="B627" s="416"/>
    </row>
    <row r="628" spans="2:2" x14ac:dyDescent="0.15">
      <c r="B628" s="416"/>
    </row>
    <row r="629" spans="2:2" x14ac:dyDescent="0.15">
      <c r="B629" s="416"/>
    </row>
    <row r="630" spans="2:2" x14ac:dyDescent="0.15">
      <c r="B630" s="416"/>
    </row>
    <row r="631" spans="2:2" x14ac:dyDescent="0.15">
      <c r="B631" s="416"/>
    </row>
    <row r="632" spans="2:2" x14ac:dyDescent="0.15">
      <c r="B632" s="416"/>
    </row>
    <row r="633" spans="2:2" x14ac:dyDescent="0.15">
      <c r="B633" s="416"/>
    </row>
    <row r="634" spans="2:2" x14ac:dyDescent="0.15">
      <c r="B634" s="416"/>
    </row>
    <row r="635" spans="2:2" x14ac:dyDescent="0.15">
      <c r="B635" s="416"/>
    </row>
    <row r="636" spans="2:2" x14ac:dyDescent="0.15">
      <c r="B636" s="416"/>
    </row>
    <row r="637" spans="2:2" x14ac:dyDescent="0.15">
      <c r="B637" s="416"/>
    </row>
    <row r="638" spans="2:2" x14ac:dyDescent="0.15">
      <c r="B638" s="416"/>
    </row>
    <row r="639" spans="2:2" x14ac:dyDescent="0.15">
      <c r="B639" s="416"/>
    </row>
    <row r="640" spans="2:2" x14ac:dyDescent="0.15">
      <c r="B640" s="416"/>
    </row>
    <row r="641" spans="2:2" x14ac:dyDescent="0.15">
      <c r="B641" s="416"/>
    </row>
    <row r="642" spans="2:2" x14ac:dyDescent="0.15">
      <c r="B642" s="416"/>
    </row>
    <row r="643" spans="2:2" x14ac:dyDescent="0.15">
      <c r="B643" s="416"/>
    </row>
    <row r="644" spans="2:2" x14ac:dyDescent="0.15">
      <c r="B644" s="416"/>
    </row>
    <row r="645" spans="2:2" x14ac:dyDescent="0.15">
      <c r="B645" s="416"/>
    </row>
    <row r="646" spans="2:2" x14ac:dyDescent="0.15">
      <c r="B646" s="416"/>
    </row>
    <row r="647" spans="2:2" x14ac:dyDescent="0.15">
      <c r="B647" s="416"/>
    </row>
    <row r="648" spans="2:2" x14ac:dyDescent="0.15">
      <c r="B648" s="416"/>
    </row>
    <row r="649" spans="2:2" x14ac:dyDescent="0.15">
      <c r="B649" s="416"/>
    </row>
    <row r="650" spans="2:2" x14ac:dyDescent="0.15">
      <c r="B650" s="416"/>
    </row>
    <row r="651" spans="2:2" x14ac:dyDescent="0.15">
      <c r="B651" s="416"/>
    </row>
    <row r="652" spans="2:2" x14ac:dyDescent="0.15">
      <c r="B652" s="416"/>
    </row>
    <row r="653" spans="2:2" x14ac:dyDescent="0.15">
      <c r="B653" s="416"/>
    </row>
    <row r="654" spans="2:2" x14ac:dyDescent="0.15">
      <c r="B654" s="416"/>
    </row>
    <row r="655" spans="2:2" x14ac:dyDescent="0.15">
      <c r="B655" s="416"/>
    </row>
    <row r="656" spans="2:2" x14ac:dyDescent="0.15">
      <c r="B656" s="416"/>
    </row>
    <row r="657" spans="2:2" x14ac:dyDescent="0.15">
      <c r="B657" s="416"/>
    </row>
    <row r="658" spans="2:2" x14ac:dyDescent="0.15">
      <c r="B658" s="416"/>
    </row>
    <row r="659" spans="2:2" x14ac:dyDescent="0.15">
      <c r="B659" s="416"/>
    </row>
    <row r="660" spans="2:2" x14ac:dyDescent="0.15">
      <c r="B660" s="416"/>
    </row>
    <row r="661" spans="2:2" x14ac:dyDescent="0.15">
      <c r="B661" s="416"/>
    </row>
    <row r="662" spans="2:2" x14ac:dyDescent="0.15">
      <c r="B662" s="416"/>
    </row>
    <row r="663" spans="2:2" x14ac:dyDescent="0.15">
      <c r="B663" s="416"/>
    </row>
    <row r="664" spans="2:2" x14ac:dyDescent="0.15">
      <c r="B664" s="416"/>
    </row>
    <row r="665" spans="2:2" x14ac:dyDescent="0.15">
      <c r="B665" s="416"/>
    </row>
    <row r="666" spans="2:2" x14ac:dyDescent="0.15">
      <c r="B666" s="416"/>
    </row>
    <row r="667" spans="2:2" x14ac:dyDescent="0.15">
      <c r="B667" s="416"/>
    </row>
    <row r="668" spans="2:2" x14ac:dyDescent="0.15">
      <c r="B668" s="416"/>
    </row>
    <row r="669" spans="2:2" x14ac:dyDescent="0.15">
      <c r="B669" s="416"/>
    </row>
    <row r="670" spans="2:2" x14ac:dyDescent="0.15">
      <c r="B670" s="416"/>
    </row>
    <row r="671" spans="2:2" x14ac:dyDescent="0.15">
      <c r="B671" s="416"/>
    </row>
    <row r="672" spans="2:2" x14ac:dyDescent="0.15">
      <c r="B672" s="416"/>
    </row>
    <row r="673" spans="2:2" x14ac:dyDescent="0.15">
      <c r="B673" s="416"/>
    </row>
    <row r="674" spans="2:2" x14ac:dyDescent="0.15">
      <c r="B674" s="416"/>
    </row>
    <row r="675" spans="2:2" x14ac:dyDescent="0.15">
      <c r="B675" s="416"/>
    </row>
    <row r="676" spans="2:2" x14ac:dyDescent="0.15">
      <c r="B676" s="416"/>
    </row>
    <row r="677" spans="2:2" x14ac:dyDescent="0.15">
      <c r="B677" s="416"/>
    </row>
    <row r="678" spans="2:2" x14ac:dyDescent="0.15">
      <c r="B678" s="416"/>
    </row>
    <row r="679" spans="2:2" x14ac:dyDescent="0.15">
      <c r="B679" s="416"/>
    </row>
    <row r="680" spans="2:2" x14ac:dyDescent="0.15">
      <c r="B680" s="416"/>
    </row>
    <row r="681" spans="2:2" x14ac:dyDescent="0.15">
      <c r="B681" s="416"/>
    </row>
    <row r="682" spans="2:2" x14ac:dyDescent="0.15">
      <c r="B682" s="416"/>
    </row>
    <row r="683" spans="2:2" x14ac:dyDescent="0.15">
      <c r="B683" s="416"/>
    </row>
    <row r="684" spans="2:2" x14ac:dyDescent="0.15">
      <c r="B684" s="416"/>
    </row>
    <row r="685" spans="2:2" x14ac:dyDescent="0.15">
      <c r="B685" s="416"/>
    </row>
    <row r="686" spans="2:2" x14ac:dyDescent="0.15">
      <c r="B686" s="416"/>
    </row>
    <row r="687" spans="2:2" x14ac:dyDescent="0.15">
      <c r="B687" s="416"/>
    </row>
    <row r="688" spans="2:2" x14ac:dyDescent="0.15">
      <c r="B688" s="416"/>
    </row>
    <row r="689" spans="2:2" x14ac:dyDescent="0.15">
      <c r="B689" s="416"/>
    </row>
    <row r="690" spans="2:2" x14ac:dyDescent="0.15">
      <c r="B690" s="416"/>
    </row>
    <row r="691" spans="2:2" x14ac:dyDescent="0.15">
      <c r="B691" s="416"/>
    </row>
    <row r="692" spans="2:2" x14ac:dyDescent="0.15">
      <c r="B692" s="416"/>
    </row>
    <row r="693" spans="2:2" x14ac:dyDescent="0.15">
      <c r="B693" s="416"/>
    </row>
    <row r="694" spans="2:2" x14ac:dyDescent="0.15">
      <c r="B694" s="416"/>
    </row>
    <row r="695" spans="2:2" x14ac:dyDescent="0.15">
      <c r="B695" s="416"/>
    </row>
    <row r="696" spans="2:2" x14ac:dyDescent="0.15">
      <c r="B696" s="416"/>
    </row>
    <row r="697" spans="2:2" x14ac:dyDescent="0.15">
      <c r="B697" s="416"/>
    </row>
    <row r="698" spans="2:2" x14ac:dyDescent="0.15">
      <c r="B698" s="416"/>
    </row>
    <row r="699" spans="2:2" x14ac:dyDescent="0.15">
      <c r="B699" s="416"/>
    </row>
    <row r="700" spans="2:2" x14ac:dyDescent="0.15">
      <c r="B700" s="416"/>
    </row>
    <row r="701" spans="2:2" x14ac:dyDescent="0.15">
      <c r="B701" s="416"/>
    </row>
    <row r="702" spans="2:2" x14ac:dyDescent="0.15">
      <c r="B702" s="416"/>
    </row>
    <row r="703" spans="2:2" x14ac:dyDescent="0.15">
      <c r="B703" s="416"/>
    </row>
    <row r="704" spans="2:2" x14ac:dyDescent="0.15">
      <c r="B704" s="416"/>
    </row>
    <row r="705" spans="2:2" x14ac:dyDescent="0.15">
      <c r="B705" s="416"/>
    </row>
    <row r="706" spans="2:2" x14ac:dyDescent="0.15">
      <c r="B706" s="416"/>
    </row>
    <row r="707" spans="2:2" x14ac:dyDescent="0.15">
      <c r="B707" s="416"/>
    </row>
    <row r="708" spans="2:2" x14ac:dyDescent="0.15">
      <c r="B708" s="416"/>
    </row>
    <row r="709" spans="2:2" x14ac:dyDescent="0.15">
      <c r="B709" s="416"/>
    </row>
    <row r="710" spans="2:2" x14ac:dyDescent="0.15">
      <c r="B710" s="416"/>
    </row>
    <row r="711" spans="2:2" x14ac:dyDescent="0.15">
      <c r="B711" s="416"/>
    </row>
    <row r="712" spans="2:2" x14ac:dyDescent="0.15">
      <c r="B712" s="416"/>
    </row>
    <row r="713" spans="2:2" x14ac:dyDescent="0.15">
      <c r="B713" s="416"/>
    </row>
    <row r="714" spans="2:2" x14ac:dyDescent="0.15">
      <c r="B714" s="416"/>
    </row>
    <row r="715" spans="2:2" x14ac:dyDescent="0.15">
      <c r="B715" s="416"/>
    </row>
    <row r="716" spans="2:2" x14ac:dyDescent="0.15">
      <c r="B716" s="416"/>
    </row>
    <row r="717" spans="2:2" x14ac:dyDescent="0.15">
      <c r="B717" s="416"/>
    </row>
    <row r="718" spans="2:2" x14ac:dyDescent="0.15">
      <c r="B718" s="416"/>
    </row>
    <row r="719" spans="2:2" x14ac:dyDescent="0.15">
      <c r="B719" s="416"/>
    </row>
    <row r="720" spans="2:2" x14ac:dyDescent="0.15">
      <c r="B720" s="416"/>
    </row>
    <row r="721" spans="2:2" x14ac:dyDescent="0.15">
      <c r="B721" s="416"/>
    </row>
    <row r="722" spans="2:2" x14ac:dyDescent="0.15">
      <c r="B722" s="416"/>
    </row>
    <row r="723" spans="2:2" x14ac:dyDescent="0.15">
      <c r="B723" s="416"/>
    </row>
    <row r="724" spans="2:2" x14ac:dyDescent="0.15">
      <c r="B724" s="416"/>
    </row>
    <row r="725" spans="2:2" x14ac:dyDescent="0.15">
      <c r="B725" s="416"/>
    </row>
    <row r="726" spans="2:2" x14ac:dyDescent="0.15">
      <c r="B726" s="416"/>
    </row>
    <row r="727" spans="2:2" x14ac:dyDescent="0.15">
      <c r="B727" s="416"/>
    </row>
    <row r="728" spans="2:2" x14ac:dyDescent="0.15">
      <c r="B728" s="416"/>
    </row>
    <row r="729" spans="2:2" x14ac:dyDescent="0.15">
      <c r="B729" s="416"/>
    </row>
    <row r="730" spans="2:2" x14ac:dyDescent="0.15">
      <c r="B730" s="416"/>
    </row>
    <row r="731" spans="2:2" x14ac:dyDescent="0.15">
      <c r="B731" s="416"/>
    </row>
    <row r="732" spans="2:2" x14ac:dyDescent="0.15">
      <c r="B732" s="416"/>
    </row>
    <row r="733" spans="2:2" x14ac:dyDescent="0.15">
      <c r="B733" s="416"/>
    </row>
    <row r="734" spans="2:2" x14ac:dyDescent="0.15">
      <c r="B734" s="416"/>
    </row>
    <row r="735" spans="2:2" x14ac:dyDescent="0.15">
      <c r="B735" s="416"/>
    </row>
    <row r="736" spans="2:2" x14ac:dyDescent="0.15">
      <c r="B736" s="416"/>
    </row>
    <row r="737" spans="2:2" x14ac:dyDescent="0.15">
      <c r="B737" s="416"/>
    </row>
    <row r="738" spans="2:2" x14ac:dyDescent="0.15">
      <c r="B738" s="416"/>
    </row>
    <row r="739" spans="2:2" x14ac:dyDescent="0.15">
      <c r="B739" s="416"/>
    </row>
    <row r="740" spans="2:2" x14ac:dyDescent="0.15">
      <c r="B740" s="416"/>
    </row>
    <row r="741" spans="2:2" x14ac:dyDescent="0.15">
      <c r="B741" s="416"/>
    </row>
    <row r="742" spans="2:2" x14ac:dyDescent="0.15">
      <c r="B742" s="416"/>
    </row>
    <row r="743" spans="2:2" x14ac:dyDescent="0.15">
      <c r="B743" s="416"/>
    </row>
    <row r="744" spans="2:2" x14ac:dyDescent="0.15">
      <c r="B744" s="416"/>
    </row>
    <row r="745" spans="2:2" x14ac:dyDescent="0.15">
      <c r="B745" s="416"/>
    </row>
    <row r="746" spans="2:2" x14ac:dyDescent="0.15">
      <c r="B746" s="416"/>
    </row>
    <row r="747" spans="2:2" x14ac:dyDescent="0.15">
      <c r="B747" s="416"/>
    </row>
    <row r="748" spans="2:2" x14ac:dyDescent="0.15">
      <c r="B748" s="416"/>
    </row>
    <row r="749" spans="2:2" x14ac:dyDescent="0.15">
      <c r="B749" s="416"/>
    </row>
    <row r="750" spans="2:2" x14ac:dyDescent="0.15">
      <c r="B750" s="416"/>
    </row>
    <row r="751" spans="2:2" x14ac:dyDescent="0.15">
      <c r="B751" s="416"/>
    </row>
    <row r="752" spans="2:2" x14ac:dyDescent="0.15">
      <c r="B752" s="416"/>
    </row>
    <row r="753" spans="2:2" x14ac:dyDescent="0.15">
      <c r="B753" s="416"/>
    </row>
    <row r="754" spans="2:2" x14ac:dyDescent="0.15">
      <c r="B754" s="416"/>
    </row>
    <row r="755" spans="2:2" x14ac:dyDescent="0.15">
      <c r="B755" s="416"/>
    </row>
    <row r="756" spans="2:2" x14ac:dyDescent="0.15">
      <c r="B756" s="416"/>
    </row>
    <row r="757" spans="2:2" x14ac:dyDescent="0.15">
      <c r="B757" s="416"/>
    </row>
    <row r="758" spans="2:2" x14ac:dyDescent="0.15">
      <c r="B758" s="416"/>
    </row>
    <row r="759" spans="2:2" x14ac:dyDescent="0.15">
      <c r="B759" s="416"/>
    </row>
    <row r="760" spans="2:2" x14ac:dyDescent="0.15">
      <c r="B760" s="416"/>
    </row>
    <row r="761" spans="2:2" x14ac:dyDescent="0.15">
      <c r="B761" s="416"/>
    </row>
    <row r="762" spans="2:2" x14ac:dyDescent="0.15">
      <c r="B762" s="416"/>
    </row>
    <row r="763" spans="2:2" x14ac:dyDescent="0.15">
      <c r="B763" s="416"/>
    </row>
    <row r="764" spans="2:2" x14ac:dyDescent="0.15">
      <c r="B764" s="416"/>
    </row>
    <row r="765" spans="2:2" x14ac:dyDescent="0.15">
      <c r="B765" s="416"/>
    </row>
    <row r="766" spans="2:2" x14ac:dyDescent="0.15">
      <c r="B766" s="416"/>
    </row>
    <row r="767" spans="2:2" x14ac:dyDescent="0.15">
      <c r="B767" s="416"/>
    </row>
    <row r="768" spans="2:2" x14ac:dyDescent="0.15">
      <c r="B768" s="416"/>
    </row>
    <row r="769" spans="2:2" x14ac:dyDescent="0.15">
      <c r="B769" s="416"/>
    </row>
    <row r="770" spans="2:2" x14ac:dyDescent="0.15">
      <c r="B770" s="416"/>
    </row>
    <row r="771" spans="2:2" x14ac:dyDescent="0.15">
      <c r="B771" s="416"/>
    </row>
    <row r="772" spans="2:2" x14ac:dyDescent="0.15">
      <c r="B772" s="416"/>
    </row>
    <row r="773" spans="2:2" x14ac:dyDescent="0.15">
      <c r="B773" s="416"/>
    </row>
    <row r="774" spans="2:2" x14ac:dyDescent="0.15">
      <c r="B774" s="416"/>
    </row>
    <row r="775" spans="2:2" x14ac:dyDescent="0.15">
      <c r="B775" s="416"/>
    </row>
    <row r="776" spans="2:2" x14ac:dyDescent="0.15">
      <c r="B776" s="416"/>
    </row>
    <row r="777" spans="2:2" x14ac:dyDescent="0.15">
      <c r="B777" s="416"/>
    </row>
    <row r="778" spans="2:2" x14ac:dyDescent="0.15">
      <c r="B778" s="416"/>
    </row>
    <row r="779" spans="2:2" x14ac:dyDescent="0.15">
      <c r="B779" s="416"/>
    </row>
    <row r="780" spans="2:2" x14ac:dyDescent="0.15">
      <c r="B780" s="416"/>
    </row>
    <row r="781" spans="2:2" x14ac:dyDescent="0.15">
      <c r="B781" s="416"/>
    </row>
    <row r="782" spans="2:2" x14ac:dyDescent="0.15">
      <c r="B782" s="416"/>
    </row>
    <row r="783" spans="2:2" x14ac:dyDescent="0.15">
      <c r="B783" s="416"/>
    </row>
    <row r="784" spans="2:2" x14ac:dyDescent="0.15">
      <c r="B784" s="416"/>
    </row>
    <row r="785" spans="2:2" x14ac:dyDescent="0.15">
      <c r="B785" s="416"/>
    </row>
    <row r="786" spans="2:2" x14ac:dyDescent="0.15">
      <c r="B786" s="416"/>
    </row>
    <row r="787" spans="2:2" x14ac:dyDescent="0.15">
      <c r="B787" s="416"/>
    </row>
    <row r="788" spans="2:2" x14ac:dyDescent="0.15">
      <c r="B788" s="416"/>
    </row>
    <row r="789" spans="2:2" x14ac:dyDescent="0.15">
      <c r="B789" s="416"/>
    </row>
    <row r="790" spans="2:2" x14ac:dyDescent="0.15">
      <c r="B790" s="416"/>
    </row>
    <row r="791" spans="2:2" x14ac:dyDescent="0.15">
      <c r="B791" s="416"/>
    </row>
    <row r="792" spans="2:2" x14ac:dyDescent="0.15">
      <c r="B792" s="416"/>
    </row>
    <row r="793" spans="2:2" x14ac:dyDescent="0.15">
      <c r="B793" s="416"/>
    </row>
    <row r="794" spans="2:2" x14ac:dyDescent="0.15">
      <c r="B794" s="416"/>
    </row>
    <row r="795" spans="2:2" x14ac:dyDescent="0.15">
      <c r="B795" s="416"/>
    </row>
    <row r="796" spans="2:2" x14ac:dyDescent="0.15">
      <c r="B796" s="416"/>
    </row>
    <row r="797" spans="2:2" x14ac:dyDescent="0.15">
      <c r="B797" s="416"/>
    </row>
    <row r="798" spans="2:2" x14ac:dyDescent="0.15">
      <c r="B798" s="416"/>
    </row>
    <row r="799" spans="2:2" x14ac:dyDescent="0.15">
      <c r="B799" s="416"/>
    </row>
    <row r="800" spans="2:2" x14ac:dyDescent="0.15">
      <c r="B800" s="416"/>
    </row>
    <row r="801" spans="2:2" x14ac:dyDescent="0.15">
      <c r="B801" s="416"/>
    </row>
    <row r="802" spans="2:2" x14ac:dyDescent="0.15">
      <c r="B802" s="416"/>
    </row>
    <row r="803" spans="2:2" x14ac:dyDescent="0.15">
      <c r="B803" s="416"/>
    </row>
    <row r="804" spans="2:2" x14ac:dyDescent="0.15">
      <c r="B804" s="416"/>
    </row>
    <row r="805" spans="2:2" x14ac:dyDescent="0.15">
      <c r="B805" s="416"/>
    </row>
    <row r="806" spans="2:2" x14ac:dyDescent="0.15">
      <c r="B806" s="416"/>
    </row>
    <row r="807" spans="2:2" x14ac:dyDescent="0.15">
      <c r="B807" s="416"/>
    </row>
    <row r="808" spans="2:2" x14ac:dyDescent="0.15">
      <c r="B808" s="416"/>
    </row>
    <row r="809" spans="2:2" x14ac:dyDescent="0.15">
      <c r="B809" s="416"/>
    </row>
    <row r="810" spans="2:2" x14ac:dyDescent="0.15">
      <c r="B810" s="416"/>
    </row>
    <row r="811" spans="2:2" x14ac:dyDescent="0.15">
      <c r="B811" s="416"/>
    </row>
    <row r="812" spans="2:2" x14ac:dyDescent="0.15">
      <c r="B812" s="416"/>
    </row>
    <row r="813" spans="2:2" x14ac:dyDescent="0.15">
      <c r="B813" s="416"/>
    </row>
    <row r="814" spans="2:2" x14ac:dyDescent="0.15">
      <c r="B814" s="416"/>
    </row>
    <row r="815" spans="2:2" x14ac:dyDescent="0.15">
      <c r="B815" s="416"/>
    </row>
    <row r="816" spans="2:2" x14ac:dyDescent="0.15">
      <c r="B816" s="416"/>
    </row>
    <row r="817" spans="2:2" x14ac:dyDescent="0.15">
      <c r="B817" s="416"/>
    </row>
    <row r="818" spans="2:2" x14ac:dyDescent="0.15">
      <c r="B818" s="416"/>
    </row>
    <row r="819" spans="2:2" x14ac:dyDescent="0.15">
      <c r="B819" s="416"/>
    </row>
    <row r="820" spans="2:2" x14ac:dyDescent="0.15">
      <c r="B820" s="416"/>
    </row>
    <row r="821" spans="2:2" x14ac:dyDescent="0.15">
      <c r="B821" s="416"/>
    </row>
    <row r="822" spans="2:2" x14ac:dyDescent="0.15">
      <c r="B822" s="416"/>
    </row>
    <row r="823" spans="2:2" x14ac:dyDescent="0.15">
      <c r="B823" s="416"/>
    </row>
    <row r="824" spans="2:2" x14ac:dyDescent="0.15">
      <c r="B824" s="416"/>
    </row>
    <row r="825" spans="2:2" x14ac:dyDescent="0.15">
      <c r="B825" s="416"/>
    </row>
    <row r="826" spans="2:2" x14ac:dyDescent="0.15">
      <c r="B826" s="416"/>
    </row>
    <row r="827" spans="2:2" x14ac:dyDescent="0.15">
      <c r="B827" s="416"/>
    </row>
    <row r="828" spans="2:2" x14ac:dyDescent="0.15">
      <c r="B828" s="416"/>
    </row>
    <row r="829" spans="2:2" x14ac:dyDescent="0.15">
      <c r="B829" s="416"/>
    </row>
    <row r="830" spans="2:2" x14ac:dyDescent="0.15">
      <c r="B830" s="416"/>
    </row>
    <row r="831" spans="2:2" x14ac:dyDescent="0.15">
      <c r="B831" s="416"/>
    </row>
    <row r="832" spans="2:2" x14ac:dyDescent="0.15">
      <c r="B832" s="416"/>
    </row>
    <row r="833" spans="2:2" x14ac:dyDescent="0.15">
      <c r="B833" s="416"/>
    </row>
    <row r="834" spans="2:2" x14ac:dyDescent="0.15">
      <c r="B834" s="416"/>
    </row>
    <row r="835" spans="2:2" x14ac:dyDescent="0.15">
      <c r="B835" s="416"/>
    </row>
    <row r="836" spans="2:2" x14ac:dyDescent="0.15">
      <c r="B836" s="416"/>
    </row>
    <row r="837" spans="2:2" x14ac:dyDescent="0.15">
      <c r="B837" s="416"/>
    </row>
    <row r="838" spans="2:2" x14ac:dyDescent="0.15">
      <c r="B838" s="416"/>
    </row>
    <row r="839" spans="2:2" x14ac:dyDescent="0.15">
      <c r="B839" s="416"/>
    </row>
    <row r="840" spans="2:2" x14ac:dyDescent="0.15">
      <c r="B840" s="416"/>
    </row>
    <row r="841" spans="2:2" x14ac:dyDescent="0.15">
      <c r="B841" s="416"/>
    </row>
    <row r="842" spans="2:2" x14ac:dyDescent="0.15">
      <c r="B842" s="416"/>
    </row>
    <row r="843" spans="2:2" x14ac:dyDescent="0.15">
      <c r="B843" s="416"/>
    </row>
    <row r="844" spans="2:2" x14ac:dyDescent="0.15">
      <c r="B844" s="416"/>
    </row>
    <row r="845" spans="2:2" x14ac:dyDescent="0.15">
      <c r="B845" s="416"/>
    </row>
    <row r="846" spans="2:2" x14ac:dyDescent="0.15">
      <c r="B846" s="416"/>
    </row>
    <row r="847" spans="2:2" x14ac:dyDescent="0.15">
      <c r="B847" s="416"/>
    </row>
    <row r="848" spans="2:2" x14ac:dyDescent="0.15">
      <c r="B848" s="416"/>
    </row>
    <row r="849" spans="2:2" x14ac:dyDescent="0.15">
      <c r="B849" s="416"/>
    </row>
    <row r="850" spans="2:2" x14ac:dyDescent="0.15">
      <c r="B850" s="416"/>
    </row>
    <row r="851" spans="2:2" x14ac:dyDescent="0.15">
      <c r="B851" s="416"/>
    </row>
    <row r="852" spans="2:2" x14ac:dyDescent="0.15">
      <c r="B852" s="416"/>
    </row>
    <row r="853" spans="2:2" x14ac:dyDescent="0.15">
      <c r="B853" s="416"/>
    </row>
    <row r="854" spans="2:2" x14ac:dyDescent="0.15">
      <c r="B854" s="416"/>
    </row>
    <row r="855" spans="2:2" x14ac:dyDescent="0.15">
      <c r="B855" s="416"/>
    </row>
    <row r="856" spans="2:2" x14ac:dyDescent="0.15">
      <c r="B856" s="416"/>
    </row>
    <row r="857" spans="2:2" x14ac:dyDescent="0.15">
      <c r="B857" s="416"/>
    </row>
    <row r="858" spans="2:2" x14ac:dyDescent="0.15">
      <c r="B858" s="416"/>
    </row>
    <row r="859" spans="2:2" x14ac:dyDescent="0.15">
      <c r="B859" s="416"/>
    </row>
    <row r="860" spans="2:2" x14ac:dyDescent="0.15">
      <c r="B860" s="416"/>
    </row>
    <row r="861" spans="2:2" x14ac:dyDescent="0.15">
      <c r="B861" s="416"/>
    </row>
    <row r="862" spans="2:2" x14ac:dyDescent="0.15">
      <c r="B862" s="416"/>
    </row>
    <row r="863" spans="2:2" x14ac:dyDescent="0.15">
      <c r="B863" s="416"/>
    </row>
    <row r="864" spans="2:2" x14ac:dyDescent="0.15">
      <c r="B864" s="416"/>
    </row>
    <row r="865" spans="2:2" x14ac:dyDescent="0.15">
      <c r="B865" s="416"/>
    </row>
    <row r="866" spans="2:2" x14ac:dyDescent="0.15">
      <c r="B866" s="416"/>
    </row>
    <row r="867" spans="2:2" x14ac:dyDescent="0.15">
      <c r="B867" s="416"/>
    </row>
    <row r="868" spans="2:2" x14ac:dyDescent="0.15">
      <c r="B868" s="416"/>
    </row>
    <row r="869" spans="2:2" x14ac:dyDescent="0.15">
      <c r="B869" s="416"/>
    </row>
    <row r="870" spans="2:2" x14ac:dyDescent="0.15">
      <c r="B870" s="416"/>
    </row>
    <row r="871" spans="2:2" x14ac:dyDescent="0.15">
      <c r="B871" s="416"/>
    </row>
    <row r="872" spans="2:2" x14ac:dyDescent="0.15">
      <c r="B872" s="416"/>
    </row>
    <row r="873" spans="2:2" x14ac:dyDescent="0.15">
      <c r="B873" s="416"/>
    </row>
    <row r="874" spans="2:2" x14ac:dyDescent="0.15">
      <c r="B874" s="416"/>
    </row>
    <row r="875" spans="2:2" x14ac:dyDescent="0.15">
      <c r="B875" s="416"/>
    </row>
    <row r="876" spans="2:2" x14ac:dyDescent="0.15">
      <c r="B876" s="416"/>
    </row>
    <row r="877" spans="2:2" x14ac:dyDescent="0.15">
      <c r="B877" s="416"/>
    </row>
    <row r="878" spans="2:2" x14ac:dyDescent="0.15">
      <c r="B878" s="416"/>
    </row>
    <row r="879" spans="2:2" x14ac:dyDescent="0.15">
      <c r="B879" s="416"/>
    </row>
    <row r="880" spans="2:2" x14ac:dyDescent="0.15">
      <c r="B880" s="416"/>
    </row>
    <row r="881" spans="2:2" x14ac:dyDescent="0.15">
      <c r="B881" s="416"/>
    </row>
    <row r="882" spans="2:2" x14ac:dyDescent="0.15">
      <c r="B882" s="416"/>
    </row>
    <row r="883" spans="2:2" x14ac:dyDescent="0.15">
      <c r="B883" s="416"/>
    </row>
    <row r="884" spans="2:2" x14ac:dyDescent="0.15">
      <c r="B884" s="416"/>
    </row>
    <row r="885" spans="2:2" x14ac:dyDescent="0.15">
      <c r="B885" s="416"/>
    </row>
    <row r="886" spans="2:2" x14ac:dyDescent="0.15">
      <c r="B886" s="416"/>
    </row>
    <row r="887" spans="2:2" x14ac:dyDescent="0.15">
      <c r="B887" s="416"/>
    </row>
    <row r="888" spans="2:2" x14ac:dyDescent="0.15">
      <c r="B888" s="416"/>
    </row>
    <row r="889" spans="2:2" x14ac:dyDescent="0.15">
      <c r="B889" s="416"/>
    </row>
    <row r="890" spans="2:2" x14ac:dyDescent="0.15">
      <c r="B890" s="416"/>
    </row>
    <row r="891" spans="2:2" x14ac:dyDescent="0.15">
      <c r="B891" s="416"/>
    </row>
    <row r="892" spans="2:2" x14ac:dyDescent="0.15">
      <c r="B892" s="416"/>
    </row>
    <row r="893" spans="2:2" x14ac:dyDescent="0.15">
      <c r="B893" s="416"/>
    </row>
    <row r="894" spans="2:2" x14ac:dyDescent="0.15">
      <c r="B894" s="416"/>
    </row>
    <row r="895" spans="2:2" x14ac:dyDescent="0.15">
      <c r="B895" s="416"/>
    </row>
    <row r="896" spans="2:2" x14ac:dyDescent="0.15">
      <c r="B896" s="416"/>
    </row>
    <row r="897" spans="2:2" x14ac:dyDescent="0.15">
      <c r="B897" s="416"/>
    </row>
    <row r="898" spans="2:2" x14ac:dyDescent="0.15">
      <c r="B898" s="416"/>
    </row>
    <row r="899" spans="2:2" x14ac:dyDescent="0.15">
      <c r="B899" s="416"/>
    </row>
    <row r="900" spans="2:2" x14ac:dyDescent="0.15">
      <c r="B900" s="416"/>
    </row>
    <row r="901" spans="2:2" x14ac:dyDescent="0.15">
      <c r="B901" s="416"/>
    </row>
    <row r="902" spans="2:2" x14ac:dyDescent="0.15">
      <c r="B902" s="416"/>
    </row>
    <row r="903" spans="2:2" x14ac:dyDescent="0.15">
      <c r="B903" s="416"/>
    </row>
    <row r="904" spans="2:2" x14ac:dyDescent="0.15">
      <c r="B904" s="416"/>
    </row>
    <row r="905" spans="2:2" x14ac:dyDescent="0.15">
      <c r="B905" s="416"/>
    </row>
    <row r="906" spans="2:2" x14ac:dyDescent="0.15">
      <c r="B906" s="416"/>
    </row>
    <row r="907" spans="2:2" x14ac:dyDescent="0.15">
      <c r="B907" s="416"/>
    </row>
    <row r="908" spans="2:2" x14ac:dyDescent="0.15">
      <c r="B908" s="416"/>
    </row>
    <row r="909" spans="2:2" x14ac:dyDescent="0.15">
      <c r="B909" s="416"/>
    </row>
    <row r="910" spans="2:2" x14ac:dyDescent="0.15">
      <c r="B910" s="416"/>
    </row>
    <row r="911" spans="2:2" x14ac:dyDescent="0.15">
      <c r="B911" s="416"/>
    </row>
    <row r="912" spans="2:2" x14ac:dyDescent="0.15">
      <c r="B912" s="416"/>
    </row>
    <row r="913" spans="2:2" x14ac:dyDescent="0.15">
      <c r="B913" s="416"/>
    </row>
    <row r="914" spans="2:2" x14ac:dyDescent="0.15">
      <c r="B914" s="416"/>
    </row>
    <row r="915" spans="2:2" x14ac:dyDescent="0.15">
      <c r="B915" s="416"/>
    </row>
    <row r="916" spans="2:2" x14ac:dyDescent="0.15">
      <c r="B916" s="416"/>
    </row>
    <row r="917" spans="2:2" x14ac:dyDescent="0.15">
      <c r="B917" s="416"/>
    </row>
    <row r="918" spans="2:2" x14ac:dyDescent="0.15">
      <c r="B918" s="416"/>
    </row>
    <row r="919" spans="2:2" x14ac:dyDescent="0.15">
      <c r="B919" s="416"/>
    </row>
    <row r="920" spans="2:2" x14ac:dyDescent="0.15">
      <c r="B920" s="416"/>
    </row>
    <row r="921" spans="2:2" x14ac:dyDescent="0.15">
      <c r="B921" s="416"/>
    </row>
    <row r="922" spans="2:2" x14ac:dyDescent="0.15">
      <c r="B922" s="416"/>
    </row>
    <row r="923" spans="2:2" x14ac:dyDescent="0.15">
      <c r="B923" s="416"/>
    </row>
    <row r="924" spans="2:2" x14ac:dyDescent="0.15">
      <c r="B924" s="416"/>
    </row>
    <row r="925" spans="2:2" x14ac:dyDescent="0.15">
      <c r="B925" s="416"/>
    </row>
    <row r="926" spans="2:2" x14ac:dyDescent="0.15">
      <c r="B926" s="416"/>
    </row>
    <row r="927" spans="2:2" x14ac:dyDescent="0.15">
      <c r="B927" s="416"/>
    </row>
    <row r="928" spans="2:2" x14ac:dyDescent="0.15">
      <c r="B928" s="416"/>
    </row>
    <row r="929" spans="2:2" x14ac:dyDescent="0.15">
      <c r="B929" s="416"/>
    </row>
    <row r="930" spans="2:2" x14ac:dyDescent="0.15">
      <c r="B930" s="416"/>
    </row>
    <row r="931" spans="2:2" x14ac:dyDescent="0.15">
      <c r="B931" s="416"/>
    </row>
    <row r="932" spans="2:2" x14ac:dyDescent="0.15">
      <c r="B932" s="416"/>
    </row>
    <row r="933" spans="2:2" x14ac:dyDescent="0.15">
      <c r="B933" s="416"/>
    </row>
    <row r="934" spans="2:2" x14ac:dyDescent="0.15">
      <c r="B934" s="416"/>
    </row>
    <row r="935" spans="2:2" x14ac:dyDescent="0.15">
      <c r="B935" s="416"/>
    </row>
    <row r="936" spans="2:2" x14ac:dyDescent="0.15">
      <c r="B936" s="416"/>
    </row>
    <row r="937" spans="2:2" x14ac:dyDescent="0.15">
      <c r="B937" s="416"/>
    </row>
    <row r="938" spans="2:2" x14ac:dyDescent="0.15">
      <c r="B938" s="416"/>
    </row>
    <row r="939" spans="2:2" x14ac:dyDescent="0.15">
      <c r="B939" s="416"/>
    </row>
    <row r="940" spans="2:2" x14ac:dyDescent="0.15">
      <c r="B940" s="416"/>
    </row>
    <row r="941" spans="2:2" x14ac:dyDescent="0.15">
      <c r="B941" s="416"/>
    </row>
    <row r="942" spans="2:2" x14ac:dyDescent="0.15">
      <c r="B942" s="416"/>
    </row>
    <row r="943" spans="2:2" x14ac:dyDescent="0.15">
      <c r="B943" s="416"/>
    </row>
    <row r="944" spans="2:2" x14ac:dyDescent="0.15">
      <c r="B944" s="416"/>
    </row>
    <row r="945" spans="2:2" x14ac:dyDescent="0.15">
      <c r="B945" s="416"/>
    </row>
    <row r="946" spans="2:2" x14ac:dyDescent="0.15">
      <c r="B946" s="416"/>
    </row>
    <row r="947" spans="2:2" x14ac:dyDescent="0.15">
      <c r="B947" s="416"/>
    </row>
    <row r="948" spans="2:2" x14ac:dyDescent="0.15">
      <c r="B948" s="416"/>
    </row>
    <row r="949" spans="2:2" x14ac:dyDescent="0.15">
      <c r="B949" s="416"/>
    </row>
    <row r="950" spans="2:2" x14ac:dyDescent="0.15">
      <c r="B950" s="416"/>
    </row>
    <row r="951" spans="2:2" x14ac:dyDescent="0.15">
      <c r="B951" s="416"/>
    </row>
    <row r="952" spans="2:2" x14ac:dyDescent="0.15">
      <c r="B952" s="416"/>
    </row>
    <row r="953" spans="2:2" x14ac:dyDescent="0.15">
      <c r="B953" s="416"/>
    </row>
    <row r="954" spans="2:2" x14ac:dyDescent="0.15">
      <c r="B954" s="416"/>
    </row>
    <row r="955" spans="2:2" x14ac:dyDescent="0.15">
      <c r="B955" s="416"/>
    </row>
    <row r="956" spans="2:2" x14ac:dyDescent="0.15">
      <c r="B956" s="416"/>
    </row>
    <row r="957" spans="2:2" x14ac:dyDescent="0.15">
      <c r="B957" s="416"/>
    </row>
    <row r="958" spans="2:2" x14ac:dyDescent="0.15">
      <c r="B958" s="416"/>
    </row>
    <row r="959" spans="2:2" x14ac:dyDescent="0.15">
      <c r="B959" s="416"/>
    </row>
    <row r="960" spans="2:2" x14ac:dyDescent="0.15">
      <c r="B960" s="416"/>
    </row>
    <row r="961" spans="2:2" x14ac:dyDescent="0.15">
      <c r="B961" s="416"/>
    </row>
    <row r="962" spans="2:2" x14ac:dyDescent="0.15">
      <c r="B962" s="416"/>
    </row>
    <row r="963" spans="2:2" x14ac:dyDescent="0.15">
      <c r="B963" s="416"/>
    </row>
    <row r="964" spans="2:2" x14ac:dyDescent="0.15">
      <c r="B964" s="416"/>
    </row>
    <row r="965" spans="2:2" x14ac:dyDescent="0.15">
      <c r="B965" s="416"/>
    </row>
    <row r="966" spans="2:2" x14ac:dyDescent="0.15">
      <c r="B966" s="416"/>
    </row>
    <row r="967" spans="2:2" x14ac:dyDescent="0.15">
      <c r="B967" s="416"/>
    </row>
    <row r="968" spans="2:2" x14ac:dyDescent="0.15">
      <c r="B968" s="416"/>
    </row>
    <row r="969" spans="2:2" x14ac:dyDescent="0.15">
      <c r="B969" s="416"/>
    </row>
    <row r="970" spans="2:2" x14ac:dyDescent="0.15">
      <c r="B970" s="416"/>
    </row>
    <row r="971" spans="2:2" x14ac:dyDescent="0.15">
      <c r="B971" s="416"/>
    </row>
    <row r="972" spans="2:2" x14ac:dyDescent="0.15">
      <c r="B972" s="416"/>
    </row>
    <row r="973" spans="2:2" x14ac:dyDescent="0.15">
      <c r="B973" s="416"/>
    </row>
    <row r="974" spans="2:2" x14ac:dyDescent="0.15">
      <c r="B974" s="416"/>
    </row>
    <row r="975" spans="2:2" x14ac:dyDescent="0.15">
      <c r="B975" s="416"/>
    </row>
    <row r="976" spans="2:2" x14ac:dyDescent="0.15">
      <c r="B976" s="416"/>
    </row>
    <row r="977" spans="2:2" x14ac:dyDescent="0.15">
      <c r="B977" s="416"/>
    </row>
    <row r="978" spans="2:2" x14ac:dyDescent="0.15">
      <c r="B978" s="416"/>
    </row>
    <row r="979" spans="2:2" x14ac:dyDescent="0.15">
      <c r="B979" s="416"/>
    </row>
    <row r="980" spans="2:2" x14ac:dyDescent="0.15">
      <c r="B980" s="416"/>
    </row>
    <row r="981" spans="2:2" x14ac:dyDescent="0.15">
      <c r="B981" s="416"/>
    </row>
    <row r="982" spans="2:2" x14ac:dyDescent="0.15">
      <c r="B982" s="416"/>
    </row>
    <row r="983" spans="2:2" x14ac:dyDescent="0.15">
      <c r="B983" s="416"/>
    </row>
    <row r="984" spans="2:2" x14ac:dyDescent="0.15">
      <c r="B984" s="416"/>
    </row>
    <row r="985" spans="2:2" x14ac:dyDescent="0.15">
      <c r="B985" s="416"/>
    </row>
    <row r="986" spans="2:2" x14ac:dyDescent="0.15">
      <c r="B986" s="416"/>
    </row>
    <row r="987" spans="2:2" x14ac:dyDescent="0.15">
      <c r="B987" s="416"/>
    </row>
    <row r="988" spans="2:2" x14ac:dyDescent="0.15">
      <c r="B988" s="416"/>
    </row>
    <row r="989" spans="2:2" x14ac:dyDescent="0.15">
      <c r="B989" s="416"/>
    </row>
    <row r="990" spans="2:2" x14ac:dyDescent="0.15">
      <c r="B990" s="416"/>
    </row>
    <row r="991" spans="2:2" x14ac:dyDescent="0.15">
      <c r="B991" s="416"/>
    </row>
    <row r="992" spans="2:2" x14ac:dyDescent="0.15">
      <c r="B992" s="416"/>
    </row>
    <row r="993" spans="2:2" x14ac:dyDescent="0.15">
      <c r="B993" s="416"/>
    </row>
    <row r="994" spans="2:2" x14ac:dyDescent="0.15">
      <c r="B994" s="416"/>
    </row>
    <row r="995" spans="2:2" x14ac:dyDescent="0.15">
      <c r="B995" s="416"/>
    </row>
    <row r="996" spans="2:2" x14ac:dyDescent="0.15">
      <c r="B996" s="416"/>
    </row>
    <row r="997" spans="2:2" x14ac:dyDescent="0.15">
      <c r="B997" s="416"/>
    </row>
    <row r="998" spans="2:2" x14ac:dyDescent="0.15">
      <c r="B998" s="416"/>
    </row>
    <row r="999" spans="2:2" x14ac:dyDescent="0.15">
      <c r="B999" s="416"/>
    </row>
    <row r="1000" spans="2:2" x14ac:dyDescent="0.15">
      <c r="B1000" s="416"/>
    </row>
    <row r="1001" spans="2:2" x14ac:dyDescent="0.15">
      <c r="B1001" s="416"/>
    </row>
    <row r="1002" spans="2:2" x14ac:dyDescent="0.15">
      <c r="B1002" s="416"/>
    </row>
    <row r="1003" spans="2:2" x14ac:dyDescent="0.15">
      <c r="B1003" s="416"/>
    </row>
    <row r="1004" spans="2:2" x14ac:dyDescent="0.15">
      <c r="B1004" s="416"/>
    </row>
    <row r="1005" spans="2:2" x14ac:dyDescent="0.15">
      <c r="B1005" s="416"/>
    </row>
    <row r="1006" spans="2:2" x14ac:dyDescent="0.15">
      <c r="B1006" s="416"/>
    </row>
    <row r="1007" spans="2:2" x14ac:dyDescent="0.15">
      <c r="B1007" s="416"/>
    </row>
    <row r="1008" spans="2:2" x14ac:dyDescent="0.15">
      <c r="B1008" s="416"/>
    </row>
    <row r="1009" spans="2:2" x14ac:dyDescent="0.15">
      <c r="B1009" s="416"/>
    </row>
    <row r="1010" spans="2:2" x14ac:dyDescent="0.15">
      <c r="B1010" s="416"/>
    </row>
    <row r="1011" spans="2:2" x14ac:dyDescent="0.15">
      <c r="B1011" s="416"/>
    </row>
    <row r="1012" spans="2:2" x14ac:dyDescent="0.15">
      <c r="B1012" s="416"/>
    </row>
    <row r="1013" spans="2:2" x14ac:dyDescent="0.15">
      <c r="B1013" s="416"/>
    </row>
    <row r="1014" spans="2:2" x14ac:dyDescent="0.15">
      <c r="B1014" s="416"/>
    </row>
    <row r="1015" spans="2:2" x14ac:dyDescent="0.15">
      <c r="B1015" s="416"/>
    </row>
    <row r="1016" spans="2:2" x14ac:dyDescent="0.15">
      <c r="B1016" s="416"/>
    </row>
    <row r="1017" spans="2:2" x14ac:dyDescent="0.15">
      <c r="B1017" s="416"/>
    </row>
    <row r="1018" spans="2:2" x14ac:dyDescent="0.15">
      <c r="B1018" s="416"/>
    </row>
    <row r="1019" spans="2:2" x14ac:dyDescent="0.15">
      <c r="B1019" s="416"/>
    </row>
    <row r="1020" spans="2:2" x14ac:dyDescent="0.15">
      <c r="B1020" s="416"/>
    </row>
    <row r="1021" spans="2:2" x14ac:dyDescent="0.15">
      <c r="B1021" s="416"/>
    </row>
    <row r="1022" spans="2:2" x14ac:dyDescent="0.15">
      <c r="B1022" s="416"/>
    </row>
    <row r="1023" spans="2:2" x14ac:dyDescent="0.15">
      <c r="B1023" s="416"/>
    </row>
    <row r="1024" spans="2:2" x14ac:dyDescent="0.15">
      <c r="B1024" s="416"/>
    </row>
    <row r="1025" spans="2:2" x14ac:dyDescent="0.15">
      <c r="B1025" s="416"/>
    </row>
    <row r="1026" spans="2:2" x14ac:dyDescent="0.15">
      <c r="B1026" s="416"/>
    </row>
    <row r="1027" spans="2:2" x14ac:dyDescent="0.15">
      <c r="B1027" s="416"/>
    </row>
    <row r="1028" spans="2:2" x14ac:dyDescent="0.15">
      <c r="B1028" s="416"/>
    </row>
    <row r="1029" spans="2:2" x14ac:dyDescent="0.15">
      <c r="B1029" s="416"/>
    </row>
    <row r="1030" spans="2:2" x14ac:dyDescent="0.15">
      <c r="B1030" s="416"/>
    </row>
    <row r="1031" spans="2:2" x14ac:dyDescent="0.15">
      <c r="B1031" s="416"/>
    </row>
    <row r="1032" spans="2:2" x14ac:dyDescent="0.15">
      <c r="B1032" s="416"/>
    </row>
    <row r="1033" spans="2:2" x14ac:dyDescent="0.15">
      <c r="B1033" s="416"/>
    </row>
    <row r="1034" spans="2:2" x14ac:dyDescent="0.15">
      <c r="B1034" s="416"/>
    </row>
    <row r="1035" spans="2:2" x14ac:dyDescent="0.15">
      <c r="B1035" s="416"/>
    </row>
    <row r="1036" spans="2:2" x14ac:dyDescent="0.15">
      <c r="B1036" s="416"/>
    </row>
    <row r="1037" spans="2:2" x14ac:dyDescent="0.15">
      <c r="B1037" s="416"/>
    </row>
    <row r="1038" spans="2:2" x14ac:dyDescent="0.15">
      <c r="B1038" s="416"/>
    </row>
    <row r="1039" spans="2:2" x14ac:dyDescent="0.15">
      <c r="B1039" s="416"/>
    </row>
    <row r="1040" spans="2:2" x14ac:dyDescent="0.15">
      <c r="B1040" s="416"/>
    </row>
    <row r="1041" spans="2:2" x14ac:dyDescent="0.15">
      <c r="B1041" s="416"/>
    </row>
    <row r="1042" spans="2:2" x14ac:dyDescent="0.15">
      <c r="B1042" s="416"/>
    </row>
    <row r="1043" spans="2:2" x14ac:dyDescent="0.15">
      <c r="B1043" s="416"/>
    </row>
    <row r="1044" spans="2:2" x14ac:dyDescent="0.15">
      <c r="B1044" s="416"/>
    </row>
    <row r="1045" spans="2:2" x14ac:dyDescent="0.15">
      <c r="B1045" s="416"/>
    </row>
    <row r="1046" spans="2:2" x14ac:dyDescent="0.15">
      <c r="B1046" s="416"/>
    </row>
    <row r="1047" spans="2:2" x14ac:dyDescent="0.15">
      <c r="B1047" s="416"/>
    </row>
    <row r="1048" spans="2:2" x14ac:dyDescent="0.15">
      <c r="B1048" s="416"/>
    </row>
    <row r="1049" spans="2:2" x14ac:dyDescent="0.15">
      <c r="B1049" s="416"/>
    </row>
    <row r="1050" spans="2:2" x14ac:dyDescent="0.15">
      <c r="B1050" s="416"/>
    </row>
    <row r="1051" spans="2:2" x14ac:dyDescent="0.15">
      <c r="B1051" s="416"/>
    </row>
    <row r="1052" spans="2:2" x14ac:dyDescent="0.15">
      <c r="B1052" s="416"/>
    </row>
    <row r="1053" spans="2:2" x14ac:dyDescent="0.15">
      <c r="B1053" s="416"/>
    </row>
    <row r="1054" spans="2:2" x14ac:dyDescent="0.15">
      <c r="B1054" s="416"/>
    </row>
    <row r="1055" spans="2:2" x14ac:dyDescent="0.15">
      <c r="B1055" s="416"/>
    </row>
    <row r="1056" spans="2:2" x14ac:dyDescent="0.15">
      <c r="B1056" s="416"/>
    </row>
    <row r="1057" spans="2:2" x14ac:dyDescent="0.15">
      <c r="B1057" s="416"/>
    </row>
    <row r="1058" spans="2:2" x14ac:dyDescent="0.15">
      <c r="B1058" s="416"/>
    </row>
    <row r="1059" spans="2:2" x14ac:dyDescent="0.15">
      <c r="B1059" s="416"/>
    </row>
    <row r="1060" spans="2:2" x14ac:dyDescent="0.15">
      <c r="B1060" s="416"/>
    </row>
    <row r="1061" spans="2:2" x14ac:dyDescent="0.15">
      <c r="B1061" s="416"/>
    </row>
    <row r="1062" spans="2:2" x14ac:dyDescent="0.15">
      <c r="B1062" s="416"/>
    </row>
    <row r="1063" spans="2:2" x14ac:dyDescent="0.15">
      <c r="B1063" s="416"/>
    </row>
    <row r="1064" spans="2:2" x14ac:dyDescent="0.15">
      <c r="B1064" s="416"/>
    </row>
    <row r="1065" spans="2:2" x14ac:dyDescent="0.15">
      <c r="B1065" s="416"/>
    </row>
    <row r="1066" spans="2:2" x14ac:dyDescent="0.15">
      <c r="B1066" s="416"/>
    </row>
    <row r="1067" spans="2:2" x14ac:dyDescent="0.15">
      <c r="B1067" s="416"/>
    </row>
    <row r="1068" spans="2:2" x14ac:dyDescent="0.15">
      <c r="B1068" s="416"/>
    </row>
    <row r="1069" spans="2:2" x14ac:dyDescent="0.15">
      <c r="B1069" s="416"/>
    </row>
    <row r="1070" spans="2:2" x14ac:dyDescent="0.15">
      <c r="B1070" s="416"/>
    </row>
    <row r="1071" spans="2:2" x14ac:dyDescent="0.15">
      <c r="B1071" s="416"/>
    </row>
    <row r="1072" spans="2:2" x14ac:dyDescent="0.15">
      <c r="B1072" s="416"/>
    </row>
    <row r="1073" spans="2:2" x14ac:dyDescent="0.15">
      <c r="B1073" s="416"/>
    </row>
    <row r="1074" spans="2:2" x14ac:dyDescent="0.15">
      <c r="B1074" s="416"/>
    </row>
    <row r="1075" spans="2:2" x14ac:dyDescent="0.15">
      <c r="B1075" s="416"/>
    </row>
    <row r="1076" spans="2:2" x14ac:dyDescent="0.15">
      <c r="B1076" s="416"/>
    </row>
    <row r="1077" spans="2:2" x14ac:dyDescent="0.15">
      <c r="B1077" s="416"/>
    </row>
    <row r="1078" spans="2:2" x14ac:dyDescent="0.15">
      <c r="B1078" s="416"/>
    </row>
    <row r="1079" spans="2:2" x14ac:dyDescent="0.15">
      <c r="B1079" s="416"/>
    </row>
    <row r="1080" spans="2:2" x14ac:dyDescent="0.15">
      <c r="B1080" s="416"/>
    </row>
    <row r="1081" spans="2:2" x14ac:dyDescent="0.15">
      <c r="B1081" s="416"/>
    </row>
    <row r="1082" spans="2:2" x14ac:dyDescent="0.15">
      <c r="B1082" s="416"/>
    </row>
    <row r="1083" spans="2:2" x14ac:dyDescent="0.15">
      <c r="B1083" s="416"/>
    </row>
    <row r="1084" spans="2:2" x14ac:dyDescent="0.15">
      <c r="B1084" s="416"/>
    </row>
    <row r="1085" spans="2:2" x14ac:dyDescent="0.15">
      <c r="B1085" s="416"/>
    </row>
    <row r="1086" spans="2:2" x14ac:dyDescent="0.15">
      <c r="B1086" s="416"/>
    </row>
    <row r="1087" spans="2:2" x14ac:dyDescent="0.15">
      <c r="B1087" s="416"/>
    </row>
    <row r="1088" spans="2:2" x14ac:dyDescent="0.15">
      <c r="B1088" s="416"/>
    </row>
    <row r="1089" spans="2:2" x14ac:dyDescent="0.15">
      <c r="B1089" s="416"/>
    </row>
    <row r="1090" spans="2:2" x14ac:dyDescent="0.15">
      <c r="B1090" s="416"/>
    </row>
    <row r="1091" spans="2:2" x14ac:dyDescent="0.15">
      <c r="B1091" s="416"/>
    </row>
    <row r="1092" spans="2:2" x14ac:dyDescent="0.15">
      <c r="B1092" s="416"/>
    </row>
    <row r="1093" spans="2:2" x14ac:dyDescent="0.15">
      <c r="B1093" s="416"/>
    </row>
    <row r="1094" spans="2:2" x14ac:dyDescent="0.15">
      <c r="B1094" s="416"/>
    </row>
    <row r="1095" spans="2:2" x14ac:dyDescent="0.15">
      <c r="B1095" s="416"/>
    </row>
    <row r="1096" spans="2:2" x14ac:dyDescent="0.15">
      <c r="B1096" s="416"/>
    </row>
    <row r="1097" spans="2:2" x14ac:dyDescent="0.15">
      <c r="B1097" s="416"/>
    </row>
    <row r="1098" spans="2:2" x14ac:dyDescent="0.15">
      <c r="B1098" s="416"/>
    </row>
    <row r="1099" spans="2:2" x14ac:dyDescent="0.15">
      <c r="B1099" s="416"/>
    </row>
    <row r="1100" spans="2:2" x14ac:dyDescent="0.15">
      <c r="B1100" s="416"/>
    </row>
    <row r="1101" spans="2:2" x14ac:dyDescent="0.15">
      <c r="B1101" s="416"/>
    </row>
    <row r="1102" spans="2:2" x14ac:dyDescent="0.15">
      <c r="B1102" s="416"/>
    </row>
    <row r="1103" spans="2:2" x14ac:dyDescent="0.15">
      <c r="B1103" s="416"/>
    </row>
    <row r="1104" spans="2:2" x14ac:dyDescent="0.15">
      <c r="B1104" s="416"/>
    </row>
    <row r="1105" spans="2:2" x14ac:dyDescent="0.15">
      <c r="B1105" s="416"/>
    </row>
    <row r="1106" spans="2:2" x14ac:dyDescent="0.15">
      <c r="B1106" s="416"/>
    </row>
    <row r="1107" spans="2:2" x14ac:dyDescent="0.15">
      <c r="B1107" s="416"/>
    </row>
    <row r="1108" spans="2:2" x14ac:dyDescent="0.15">
      <c r="B1108" s="416"/>
    </row>
    <row r="1109" spans="2:2" x14ac:dyDescent="0.15">
      <c r="B1109" s="416"/>
    </row>
    <row r="1110" spans="2:2" x14ac:dyDescent="0.15">
      <c r="B1110" s="416"/>
    </row>
    <row r="1111" spans="2:2" x14ac:dyDescent="0.15">
      <c r="B1111" s="416"/>
    </row>
    <row r="1112" spans="2:2" x14ac:dyDescent="0.15">
      <c r="B1112" s="416"/>
    </row>
    <row r="1113" spans="2:2" x14ac:dyDescent="0.15">
      <c r="B1113" s="416"/>
    </row>
    <row r="1114" spans="2:2" x14ac:dyDescent="0.15">
      <c r="B1114" s="416"/>
    </row>
    <row r="1115" spans="2:2" x14ac:dyDescent="0.15">
      <c r="B1115" s="416"/>
    </row>
    <row r="1116" spans="2:2" x14ac:dyDescent="0.15">
      <c r="B1116" s="416"/>
    </row>
    <row r="1117" spans="2:2" x14ac:dyDescent="0.15">
      <c r="B1117" s="416"/>
    </row>
    <row r="1118" spans="2:2" x14ac:dyDescent="0.15">
      <c r="B1118" s="416"/>
    </row>
    <row r="1119" spans="2:2" x14ac:dyDescent="0.15">
      <c r="B1119" s="416"/>
    </row>
    <row r="1120" spans="2:2" x14ac:dyDescent="0.15">
      <c r="B1120" s="416"/>
    </row>
    <row r="1121" spans="2:2" x14ac:dyDescent="0.15">
      <c r="B1121" s="416"/>
    </row>
    <row r="1122" spans="2:2" x14ac:dyDescent="0.15">
      <c r="B1122" s="416"/>
    </row>
    <row r="1123" spans="2:2" x14ac:dyDescent="0.15">
      <c r="B1123" s="416"/>
    </row>
    <row r="1124" spans="2:2" x14ac:dyDescent="0.15">
      <c r="B1124" s="416"/>
    </row>
    <row r="1125" spans="2:2" x14ac:dyDescent="0.15">
      <c r="B1125" s="416"/>
    </row>
    <row r="1126" spans="2:2" x14ac:dyDescent="0.15">
      <c r="B1126" s="416"/>
    </row>
    <row r="1127" spans="2:2" x14ac:dyDescent="0.15">
      <c r="B1127" s="416"/>
    </row>
    <row r="1128" spans="2:2" x14ac:dyDescent="0.15">
      <c r="B1128" s="416"/>
    </row>
    <row r="1129" spans="2:2" x14ac:dyDescent="0.15">
      <c r="B1129" s="416"/>
    </row>
    <row r="1130" spans="2:2" x14ac:dyDescent="0.15">
      <c r="B1130" s="416"/>
    </row>
    <row r="1131" spans="2:2" x14ac:dyDescent="0.15">
      <c r="B1131" s="416"/>
    </row>
    <row r="1132" spans="2:2" x14ac:dyDescent="0.15">
      <c r="B1132" s="416"/>
    </row>
    <row r="1133" spans="2:2" x14ac:dyDescent="0.15">
      <c r="B1133" s="416"/>
    </row>
    <row r="1134" spans="2:2" x14ac:dyDescent="0.15">
      <c r="B1134" s="416"/>
    </row>
    <row r="1135" spans="2:2" x14ac:dyDescent="0.15">
      <c r="B1135" s="416"/>
    </row>
    <row r="1136" spans="2:2" x14ac:dyDescent="0.15">
      <c r="B1136" s="416"/>
    </row>
    <row r="1137" spans="2:2" x14ac:dyDescent="0.15">
      <c r="B1137" s="416"/>
    </row>
    <row r="1138" spans="2:2" x14ac:dyDescent="0.15">
      <c r="B1138" s="416"/>
    </row>
    <row r="1139" spans="2:2" x14ac:dyDescent="0.15">
      <c r="B1139" s="416"/>
    </row>
    <row r="1140" spans="2:2" x14ac:dyDescent="0.15">
      <c r="B1140" s="416"/>
    </row>
    <row r="1141" spans="2:2" x14ac:dyDescent="0.15">
      <c r="B1141" s="416"/>
    </row>
    <row r="1142" spans="2:2" x14ac:dyDescent="0.15">
      <c r="B1142" s="416"/>
    </row>
    <row r="1143" spans="2:2" x14ac:dyDescent="0.15">
      <c r="B1143" s="416"/>
    </row>
    <row r="1144" spans="2:2" x14ac:dyDescent="0.15">
      <c r="B1144" s="416"/>
    </row>
    <row r="1145" spans="2:2" x14ac:dyDescent="0.15">
      <c r="B1145" s="416"/>
    </row>
    <row r="1146" spans="2:2" x14ac:dyDescent="0.15">
      <c r="B1146" s="416"/>
    </row>
    <row r="1147" spans="2:2" x14ac:dyDescent="0.15">
      <c r="B1147" s="416"/>
    </row>
    <row r="1148" spans="2:2" x14ac:dyDescent="0.15">
      <c r="B1148" s="416"/>
    </row>
    <row r="1149" spans="2:2" x14ac:dyDescent="0.15">
      <c r="B1149" s="416"/>
    </row>
    <row r="1150" spans="2:2" x14ac:dyDescent="0.15">
      <c r="B1150" s="416"/>
    </row>
    <row r="1151" spans="2:2" x14ac:dyDescent="0.15">
      <c r="B1151" s="416"/>
    </row>
    <row r="1152" spans="2:2" x14ac:dyDescent="0.15">
      <c r="B1152" s="416"/>
    </row>
    <row r="1153" spans="2:2" x14ac:dyDescent="0.15">
      <c r="B1153" s="416"/>
    </row>
    <row r="1154" spans="2:2" x14ac:dyDescent="0.15">
      <c r="B1154" s="416"/>
    </row>
    <row r="1155" spans="2:2" x14ac:dyDescent="0.15">
      <c r="B1155" s="416"/>
    </row>
    <row r="1156" spans="2:2" x14ac:dyDescent="0.15">
      <c r="B1156" s="416"/>
    </row>
    <row r="1157" spans="2:2" x14ac:dyDescent="0.15">
      <c r="B1157" s="416"/>
    </row>
    <row r="1158" spans="2:2" x14ac:dyDescent="0.15">
      <c r="B1158" s="416"/>
    </row>
    <row r="1159" spans="2:2" x14ac:dyDescent="0.15">
      <c r="B1159" s="416"/>
    </row>
    <row r="1160" spans="2:2" x14ac:dyDescent="0.15">
      <c r="B1160" s="416"/>
    </row>
    <row r="1161" spans="2:2" x14ac:dyDescent="0.15">
      <c r="B1161" s="416"/>
    </row>
    <row r="1162" spans="2:2" x14ac:dyDescent="0.15">
      <c r="B1162" s="416"/>
    </row>
    <row r="1163" spans="2:2" x14ac:dyDescent="0.15">
      <c r="B1163" s="416"/>
    </row>
    <row r="1164" spans="2:2" x14ac:dyDescent="0.15">
      <c r="B1164" s="416"/>
    </row>
    <row r="1165" spans="2:2" x14ac:dyDescent="0.15">
      <c r="B1165" s="416"/>
    </row>
    <row r="1166" spans="2:2" x14ac:dyDescent="0.15">
      <c r="B1166" s="416"/>
    </row>
    <row r="1167" spans="2:2" x14ac:dyDescent="0.15">
      <c r="B1167" s="416"/>
    </row>
    <row r="1168" spans="2:2" x14ac:dyDescent="0.15">
      <c r="B1168" s="416"/>
    </row>
    <row r="1169" spans="2:2" x14ac:dyDescent="0.15">
      <c r="B1169" s="416"/>
    </row>
    <row r="1170" spans="2:2" x14ac:dyDescent="0.15">
      <c r="B1170" s="416"/>
    </row>
    <row r="1171" spans="2:2" x14ac:dyDescent="0.15">
      <c r="B1171" s="416"/>
    </row>
    <row r="1172" spans="2:2" x14ac:dyDescent="0.15">
      <c r="B1172" s="416"/>
    </row>
    <row r="1173" spans="2:2" x14ac:dyDescent="0.15">
      <c r="B1173" s="416"/>
    </row>
    <row r="1174" spans="2:2" x14ac:dyDescent="0.15">
      <c r="B1174" s="416"/>
    </row>
    <row r="1175" spans="2:2" x14ac:dyDescent="0.15">
      <c r="B1175" s="416"/>
    </row>
    <row r="1176" spans="2:2" x14ac:dyDescent="0.15">
      <c r="B1176" s="416"/>
    </row>
    <row r="1177" spans="2:2" x14ac:dyDescent="0.15">
      <c r="B1177" s="416"/>
    </row>
    <row r="1178" spans="2:2" x14ac:dyDescent="0.15">
      <c r="B1178" s="416"/>
    </row>
    <row r="1179" spans="2:2" x14ac:dyDescent="0.15">
      <c r="B1179" s="416"/>
    </row>
    <row r="1180" spans="2:2" x14ac:dyDescent="0.15">
      <c r="B1180" s="416"/>
    </row>
    <row r="1181" spans="2:2" x14ac:dyDescent="0.15">
      <c r="B1181" s="416"/>
    </row>
    <row r="1182" spans="2:2" x14ac:dyDescent="0.15">
      <c r="B1182" s="416"/>
    </row>
    <row r="1183" spans="2:2" x14ac:dyDescent="0.15">
      <c r="B1183" s="416"/>
    </row>
    <row r="1184" spans="2:2" x14ac:dyDescent="0.15">
      <c r="B1184" s="416"/>
    </row>
    <row r="1185" spans="2:2" x14ac:dyDescent="0.15">
      <c r="B1185" s="416"/>
    </row>
    <row r="1186" spans="2:2" x14ac:dyDescent="0.15">
      <c r="B1186" s="416"/>
    </row>
    <row r="1187" spans="2:2" x14ac:dyDescent="0.15">
      <c r="B1187" s="416"/>
    </row>
    <row r="1188" spans="2:2" x14ac:dyDescent="0.15">
      <c r="B1188" s="416"/>
    </row>
    <row r="1189" spans="2:2" x14ac:dyDescent="0.15">
      <c r="B1189" s="416"/>
    </row>
    <row r="1190" spans="2:2" x14ac:dyDescent="0.15">
      <c r="B1190" s="416"/>
    </row>
    <row r="1191" spans="2:2" x14ac:dyDescent="0.15">
      <c r="B1191" s="416"/>
    </row>
    <row r="1192" spans="2:2" x14ac:dyDescent="0.15">
      <c r="B1192" s="416"/>
    </row>
    <row r="1193" spans="2:2" x14ac:dyDescent="0.15">
      <c r="B1193" s="416"/>
    </row>
    <row r="1194" spans="2:2" x14ac:dyDescent="0.15">
      <c r="B1194" s="416"/>
    </row>
    <row r="1195" spans="2:2" x14ac:dyDescent="0.15">
      <c r="B1195" s="416"/>
    </row>
    <row r="1196" spans="2:2" x14ac:dyDescent="0.15">
      <c r="B1196" s="416"/>
    </row>
    <row r="1197" spans="2:2" x14ac:dyDescent="0.15">
      <c r="B1197" s="416"/>
    </row>
    <row r="1198" spans="2:2" x14ac:dyDescent="0.15">
      <c r="B1198" s="416"/>
    </row>
    <row r="1199" spans="2:2" x14ac:dyDescent="0.15">
      <c r="B1199" s="416"/>
    </row>
    <row r="1200" spans="2:2" x14ac:dyDescent="0.15">
      <c r="B1200" s="416"/>
    </row>
    <row r="1201" spans="2:2" x14ac:dyDescent="0.15">
      <c r="B1201" s="416"/>
    </row>
    <row r="1202" spans="2:2" x14ac:dyDescent="0.15">
      <c r="B1202" s="416"/>
    </row>
    <row r="1203" spans="2:2" x14ac:dyDescent="0.15">
      <c r="B1203" s="416"/>
    </row>
    <row r="1204" spans="2:2" x14ac:dyDescent="0.15">
      <c r="B1204" s="416"/>
    </row>
    <row r="1205" spans="2:2" x14ac:dyDescent="0.15">
      <c r="B1205" s="416"/>
    </row>
    <row r="1206" spans="2:2" x14ac:dyDescent="0.15">
      <c r="B1206" s="416"/>
    </row>
    <row r="1207" spans="2:2" x14ac:dyDescent="0.15">
      <c r="B1207" s="416"/>
    </row>
    <row r="1208" spans="2:2" x14ac:dyDescent="0.15">
      <c r="B1208" s="416"/>
    </row>
    <row r="1209" spans="2:2" x14ac:dyDescent="0.15">
      <c r="B1209" s="416"/>
    </row>
    <row r="1210" spans="2:2" x14ac:dyDescent="0.15">
      <c r="B1210" s="416"/>
    </row>
    <row r="1211" spans="2:2" x14ac:dyDescent="0.15">
      <c r="B1211" s="416"/>
    </row>
    <row r="1212" spans="2:2" x14ac:dyDescent="0.15">
      <c r="B1212" s="416"/>
    </row>
    <row r="1213" spans="2:2" x14ac:dyDescent="0.15">
      <c r="B1213" s="416"/>
    </row>
    <row r="1214" spans="2:2" x14ac:dyDescent="0.15">
      <c r="B1214" s="416"/>
    </row>
    <row r="1215" spans="2:2" x14ac:dyDescent="0.15">
      <c r="B1215" s="416"/>
    </row>
    <row r="1216" spans="2:2" x14ac:dyDescent="0.15">
      <c r="B1216" s="416"/>
    </row>
    <row r="1217" spans="2:2" x14ac:dyDescent="0.15">
      <c r="B1217" s="416"/>
    </row>
    <row r="1218" spans="2:2" x14ac:dyDescent="0.15">
      <c r="B1218" s="416"/>
    </row>
    <row r="1219" spans="2:2" x14ac:dyDescent="0.15">
      <c r="B1219" s="416"/>
    </row>
    <row r="1220" spans="2:2" x14ac:dyDescent="0.15">
      <c r="B1220" s="416"/>
    </row>
    <row r="1221" spans="2:2" x14ac:dyDescent="0.15">
      <c r="B1221" s="416"/>
    </row>
    <row r="1222" spans="2:2" x14ac:dyDescent="0.15">
      <c r="B1222" s="416"/>
    </row>
    <row r="1223" spans="2:2" x14ac:dyDescent="0.15">
      <c r="B1223" s="416"/>
    </row>
    <row r="1224" spans="2:2" x14ac:dyDescent="0.15">
      <c r="B1224" s="416"/>
    </row>
    <row r="1225" spans="2:2" x14ac:dyDescent="0.15">
      <c r="B1225" s="416"/>
    </row>
    <row r="1226" spans="2:2" x14ac:dyDescent="0.15">
      <c r="B1226" s="416"/>
    </row>
    <row r="1227" spans="2:2" x14ac:dyDescent="0.15">
      <c r="B1227" s="416"/>
    </row>
    <row r="1228" spans="2:2" x14ac:dyDescent="0.15">
      <c r="B1228" s="416"/>
    </row>
    <row r="1229" spans="2:2" x14ac:dyDescent="0.15">
      <c r="B1229" s="416"/>
    </row>
    <row r="1230" spans="2:2" x14ac:dyDescent="0.15">
      <c r="B1230" s="416"/>
    </row>
    <row r="1231" spans="2:2" x14ac:dyDescent="0.15">
      <c r="B1231" s="416"/>
    </row>
    <row r="1232" spans="2:2" x14ac:dyDescent="0.15">
      <c r="B1232" s="416"/>
    </row>
    <row r="1233" spans="2:2" x14ac:dyDescent="0.15">
      <c r="B1233" s="416"/>
    </row>
    <row r="1234" spans="2:2" x14ac:dyDescent="0.15">
      <c r="B1234" s="416"/>
    </row>
    <row r="1235" spans="2:2" x14ac:dyDescent="0.15">
      <c r="B1235" s="416"/>
    </row>
    <row r="1236" spans="2:2" x14ac:dyDescent="0.15">
      <c r="B1236" s="416"/>
    </row>
    <row r="1237" spans="2:2" x14ac:dyDescent="0.15">
      <c r="B1237" s="416"/>
    </row>
    <row r="1238" spans="2:2" x14ac:dyDescent="0.15">
      <c r="B1238" s="416"/>
    </row>
    <row r="1239" spans="2:2" x14ac:dyDescent="0.15">
      <c r="B1239" s="416"/>
    </row>
    <row r="1240" spans="2:2" x14ac:dyDescent="0.15">
      <c r="B1240" s="416"/>
    </row>
    <row r="1241" spans="2:2" x14ac:dyDescent="0.15">
      <c r="B1241" s="416"/>
    </row>
    <row r="1242" spans="2:2" x14ac:dyDescent="0.15">
      <c r="B1242" s="416"/>
    </row>
    <row r="1243" spans="2:2" x14ac:dyDescent="0.15">
      <c r="B1243" s="416"/>
    </row>
    <row r="1244" spans="2:2" x14ac:dyDescent="0.15">
      <c r="B1244" s="416"/>
    </row>
    <row r="1245" spans="2:2" x14ac:dyDescent="0.15">
      <c r="B1245" s="416"/>
    </row>
    <row r="1246" spans="2:2" x14ac:dyDescent="0.15">
      <c r="B1246" s="416"/>
    </row>
    <row r="1247" spans="2:2" x14ac:dyDescent="0.15">
      <c r="B1247" s="416"/>
    </row>
    <row r="1248" spans="2:2" x14ac:dyDescent="0.15">
      <c r="B1248" s="416"/>
    </row>
    <row r="1249" spans="2:2" x14ac:dyDescent="0.15">
      <c r="B1249" s="416"/>
    </row>
    <row r="1250" spans="2:2" x14ac:dyDescent="0.15">
      <c r="B1250" s="416"/>
    </row>
    <row r="1251" spans="2:2" x14ac:dyDescent="0.15">
      <c r="B1251" s="416"/>
    </row>
    <row r="1252" spans="2:2" x14ac:dyDescent="0.15">
      <c r="B1252" s="416"/>
    </row>
    <row r="1253" spans="2:2" x14ac:dyDescent="0.15">
      <c r="B1253" s="416"/>
    </row>
    <row r="1254" spans="2:2" x14ac:dyDescent="0.15">
      <c r="B1254" s="416"/>
    </row>
    <row r="1255" spans="2:2" x14ac:dyDescent="0.15">
      <c r="B1255" s="416"/>
    </row>
    <row r="1256" spans="2:2" x14ac:dyDescent="0.15">
      <c r="B1256" s="416"/>
    </row>
    <row r="1257" spans="2:2" x14ac:dyDescent="0.15">
      <c r="B1257" s="416"/>
    </row>
    <row r="1258" spans="2:2" x14ac:dyDescent="0.15">
      <c r="B1258" s="416"/>
    </row>
    <row r="1259" spans="2:2" x14ac:dyDescent="0.15">
      <c r="B1259" s="416"/>
    </row>
    <row r="1260" spans="2:2" x14ac:dyDescent="0.15">
      <c r="B1260" s="416"/>
    </row>
    <row r="1261" spans="2:2" x14ac:dyDescent="0.15">
      <c r="B1261" s="416"/>
    </row>
    <row r="1262" spans="2:2" x14ac:dyDescent="0.15">
      <c r="B1262" s="416"/>
    </row>
    <row r="1263" spans="2:2" x14ac:dyDescent="0.15">
      <c r="B1263" s="416"/>
    </row>
    <row r="1264" spans="2:2" x14ac:dyDescent="0.15">
      <c r="B1264" s="416"/>
    </row>
    <row r="1265" spans="2:2" x14ac:dyDescent="0.15">
      <c r="B1265" s="416"/>
    </row>
    <row r="1266" spans="2:2" x14ac:dyDescent="0.15">
      <c r="B1266" s="416"/>
    </row>
    <row r="1267" spans="2:2" x14ac:dyDescent="0.15">
      <c r="B1267" s="416"/>
    </row>
    <row r="1268" spans="2:2" x14ac:dyDescent="0.15">
      <c r="B1268" s="416"/>
    </row>
    <row r="1269" spans="2:2" x14ac:dyDescent="0.15">
      <c r="B1269" s="416"/>
    </row>
    <row r="1270" spans="2:2" x14ac:dyDescent="0.15">
      <c r="B1270" s="416"/>
    </row>
    <row r="1271" spans="2:2" x14ac:dyDescent="0.15">
      <c r="B1271" s="416"/>
    </row>
    <row r="1272" spans="2:2" x14ac:dyDescent="0.15">
      <c r="B1272" s="416"/>
    </row>
    <row r="1273" spans="2:2" x14ac:dyDescent="0.15">
      <c r="B1273" s="416"/>
    </row>
    <row r="1274" spans="2:2" x14ac:dyDescent="0.15">
      <c r="B1274" s="416"/>
    </row>
    <row r="1275" spans="2:2" x14ac:dyDescent="0.15">
      <c r="B1275" s="416"/>
    </row>
    <row r="1276" spans="2:2" x14ac:dyDescent="0.15">
      <c r="B1276" s="416"/>
    </row>
    <row r="1277" spans="2:2" x14ac:dyDescent="0.15">
      <c r="B1277" s="416"/>
    </row>
    <row r="1278" spans="2:2" x14ac:dyDescent="0.15">
      <c r="B1278" s="416"/>
    </row>
    <row r="1279" spans="2:2" x14ac:dyDescent="0.15">
      <c r="B1279" s="416"/>
    </row>
    <row r="1280" spans="2:2" x14ac:dyDescent="0.15">
      <c r="B1280" s="416"/>
    </row>
    <row r="1281" spans="2:2" x14ac:dyDescent="0.15">
      <c r="B1281" s="416"/>
    </row>
    <row r="1282" spans="2:2" x14ac:dyDescent="0.15">
      <c r="B1282" s="416"/>
    </row>
    <row r="1283" spans="2:2" x14ac:dyDescent="0.15">
      <c r="B1283" s="416"/>
    </row>
    <row r="1284" spans="2:2" x14ac:dyDescent="0.15">
      <c r="B1284" s="416"/>
    </row>
    <row r="1285" spans="2:2" x14ac:dyDescent="0.15">
      <c r="B1285" s="416"/>
    </row>
    <row r="1286" spans="2:2" x14ac:dyDescent="0.15">
      <c r="B1286" s="416"/>
    </row>
    <row r="1287" spans="2:2" x14ac:dyDescent="0.15">
      <c r="B1287" s="416"/>
    </row>
    <row r="1288" spans="2:2" x14ac:dyDescent="0.15">
      <c r="B1288" s="416"/>
    </row>
    <row r="1289" spans="2:2" x14ac:dyDescent="0.15">
      <c r="B1289" s="416"/>
    </row>
    <row r="1290" spans="2:2" x14ac:dyDescent="0.15">
      <c r="B1290" s="416"/>
    </row>
    <row r="1291" spans="2:2" x14ac:dyDescent="0.15">
      <c r="B1291" s="416"/>
    </row>
    <row r="1292" spans="2:2" x14ac:dyDescent="0.15">
      <c r="B1292" s="416"/>
    </row>
    <row r="1293" spans="2:2" x14ac:dyDescent="0.15">
      <c r="B1293" s="416"/>
    </row>
    <row r="1294" spans="2:2" x14ac:dyDescent="0.15">
      <c r="B1294" s="416"/>
    </row>
    <row r="1295" spans="2:2" x14ac:dyDescent="0.15">
      <c r="B1295" s="416"/>
    </row>
    <row r="1296" spans="2:2" x14ac:dyDescent="0.15">
      <c r="B1296" s="416"/>
    </row>
    <row r="1297" spans="2:2" x14ac:dyDescent="0.15">
      <c r="B1297" s="416"/>
    </row>
    <row r="1298" spans="2:2" x14ac:dyDescent="0.15">
      <c r="B1298" s="416"/>
    </row>
    <row r="1299" spans="2:2" x14ac:dyDescent="0.15">
      <c r="B1299" s="416"/>
    </row>
    <row r="1300" spans="2:2" x14ac:dyDescent="0.15">
      <c r="B1300" s="416"/>
    </row>
    <row r="1301" spans="2:2" x14ac:dyDescent="0.15">
      <c r="B1301" s="416"/>
    </row>
    <row r="1302" spans="2:2" x14ac:dyDescent="0.15">
      <c r="B1302" s="416"/>
    </row>
    <row r="1303" spans="2:2" x14ac:dyDescent="0.15">
      <c r="B1303" s="416"/>
    </row>
    <row r="1304" spans="2:2" x14ac:dyDescent="0.15">
      <c r="B1304" s="416"/>
    </row>
    <row r="1305" spans="2:2" x14ac:dyDescent="0.15">
      <c r="B1305" s="416"/>
    </row>
    <row r="1306" spans="2:2" x14ac:dyDescent="0.15">
      <c r="B1306" s="416"/>
    </row>
    <row r="1307" spans="2:2" x14ac:dyDescent="0.15">
      <c r="B1307" s="416"/>
    </row>
    <row r="1308" spans="2:2" x14ac:dyDescent="0.15">
      <c r="B1308" s="416"/>
    </row>
    <row r="1309" spans="2:2" x14ac:dyDescent="0.15">
      <c r="B1309" s="416"/>
    </row>
    <row r="1310" spans="2:2" x14ac:dyDescent="0.15">
      <c r="B1310" s="416"/>
    </row>
    <row r="1311" spans="2:2" x14ac:dyDescent="0.15">
      <c r="B1311" s="416"/>
    </row>
    <row r="1312" spans="2:2" x14ac:dyDescent="0.15">
      <c r="B1312" s="416"/>
    </row>
    <row r="1313" spans="2:2" x14ac:dyDescent="0.15">
      <c r="B1313" s="416"/>
    </row>
    <row r="1314" spans="2:2" x14ac:dyDescent="0.15">
      <c r="B1314" s="416"/>
    </row>
    <row r="1315" spans="2:2" x14ac:dyDescent="0.15">
      <c r="B1315" s="416"/>
    </row>
    <row r="1316" spans="2:2" x14ac:dyDescent="0.15">
      <c r="B1316" s="416"/>
    </row>
    <row r="1317" spans="2:2" x14ac:dyDescent="0.15">
      <c r="B1317" s="416"/>
    </row>
    <row r="1318" spans="2:2" x14ac:dyDescent="0.15">
      <c r="B1318" s="416"/>
    </row>
    <row r="1319" spans="2:2" x14ac:dyDescent="0.15">
      <c r="B1319" s="416"/>
    </row>
    <row r="1320" spans="2:2" x14ac:dyDescent="0.15">
      <c r="B1320" s="416"/>
    </row>
    <row r="1321" spans="2:2" x14ac:dyDescent="0.15">
      <c r="B1321" s="416"/>
    </row>
    <row r="1322" spans="2:2" x14ac:dyDescent="0.15">
      <c r="B1322" s="416"/>
    </row>
    <row r="1323" spans="2:2" x14ac:dyDescent="0.15">
      <c r="B1323" s="416"/>
    </row>
    <row r="1324" spans="2:2" x14ac:dyDescent="0.15">
      <c r="B1324" s="416"/>
    </row>
    <row r="1325" spans="2:2" x14ac:dyDescent="0.15">
      <c r="B1325" s="416"/>
    </row>
    <row r="1326" spans="2:2" x14ac:dyDescent="0.15">
      <c r="B1326" s="416"/>
    </row>
    <row r="1327" spans="2:2" x14ac:dyDescent="0.15">
      <c r="B1327" s="416"/>
    </row>
    <row r="1328" spans="2:2" x14ac:dyDescent="0.15">
      <c r="B1328" s="416"/>
    </row>
    <row r="1329" spans="2:2" x14ac:dyDescent="0.15">
      <c r="B1329" s="416"/>
    </row>
    <row r="1330" spans="2:2" x14ac:dyDescent="0.15">
      <c r="B1330" s="416"/>
    </row>
    <row r="1331" spans="2:2" x14ac:dyDescent="0.15">
      <c r="B1331" s="416"/>
    </row>
    <row r="1332" spans="2:2" x14ac:dyDescent="0.15">
      <c r="B1332" s="416"/>
    </row>
    <row r="1333" spans="2:2" x14ac:dyDescent="0.15">
      <c r="B1333" s="416"/>
    </row>
    <row r="1334" spans="2:2" x14ac:dyDescent="0.15">
      <c r="B1334" s="416"/>
    </row>
    <row r="1335" spans="2:2" x14ac:dyDescent="0.15">
      <c r="B1335" s="416"/>
    </row>
    <row r="1336" spans="2:2" x14ac:dyDescent="0.15">
      <c r="B1336" s="416"/>
    </row>
    <row r="1337" spans="2:2" x14ac:dyDescent="0.15">
      <c r="B1337" s="416"/>
    </row>
    <row r="1338" spans="2:2" x14ac:dyDescent="0.15">
      <c r="B1338" s="416"/>
    </row>
    <row r="1339" spans="2:2" x14ac:dyDescent="0.15">
      <c r="B1339" s="416"/>
    </row>
    <row r="1340" spans="2:2" x14ac:dyDescent="0.15">
      <c r="B1340" s="416"/>
    </row>
    <row r="1341" spans="2:2" x14ac:dyDescent="0.15">
      <c r="B1341" s="416"/>
    </row>
    <row r="1342" spans="2:2" x14ac:dyDescent="0.15">
      <c r="B1342" s="416"/>
    </row>
    <row r="1343" spans="2:2" x14ac:dyDescent="0.15">
      <c r="B1343" s="416"/>
    </row>
    <row r="1344" spans="2:2" x14ac:dyDescent="0.15">
      <c r="B1344" s="416"/>
    </row>
    <row r="1345" spans="2:2" x14ac:dyDescent="0.15">
      <c r="B1345" s="416"/>
    </row>
    <row r="1346" spans="2:2" x14ac:dyDescent="0.15">
      <c r="B1346" s="416"/>
    </row>
    <row r="1347" spans="2:2" x14ac:dyDescent="0.15">
      <c r="B1347" s="416"/>
    </row>
    <row r="1348" spans="2:2" x14ac:dyDescent="0.15">
      <c r="B1348" s="416"/>
    </row>
    <row r="1349" spans="2:2" x14ac:dyDescent="0.15">
      <c r="B1349" s="416"/>
    </row>
    <row r="1350" spans="2:2" x14ac:dyDescent="0.15">
      <c r="B1350" s="416"/>
    </row>
    <row r="1351" spans="2:2" x14ac:dyDescent="0.15">
      <c r="B1351" s="416"/>
    </row>
    <row r="1352" spans="2:2" x14ac:dyDescent="0.15">
      <c r="B1352" s="416"/>
    </row>
    <row r="1353" spans="2:2" x14ac:dyDescent="0.15">
      <c r="B1353" s="416"/>
    </row>
    <row r="1354" spans="2:2" x14ac:dyDescent="0.15">
      <c r="B1354" s="416"/>
    </row>
    <row r="1355" spans="2:2" x14ac:dyDescent="0.15">
      <c r="B1355" s="416"/>
    </row>
    <row r="1356" spans="2:2" x14ac:dyDescent="0.15">
      <c r="B1356" s="416"/>
    </row>
    <row r="1357" spans="2:2" x14ac:dyDescent="0.15">
      <c r="B1357" s="416"/>
    </row>
    <row r="1358" spans="2:2" x14ac:dyDescent="0.15">
      <c r="B1358" s="416"/>
    </row>
    <row r="1359" spans="2:2" x14ac:dyDescent="0.15">
      <c r="B1359" s="416"/>
    </row>
    <row r="1360" spans="2:2" x14ac:dyDescent="0.15">
      <c r="B1360" s="416"/>
    </row>
    <row r="1361" spans="2:2" x14ac:dyDescent="0.15">
      <c r="B1361" s="416"/>
    </row>
    <row r="1362" spans="2:2" x14ac:dyDescent="0.15">
      <c r="B1362" s="416"/>
    </row>
    <row r="1363" spans="2:2" x14ac:dyDescent="0.15">
      <c r="B1363" s="416"/>
    </row>
    <row r="1364" spans="2:2" x14ac:dyDescent="0.15">
      <c r="B1364" s="416"/>
    </row>
    <row r="1365" spans="2:2" x14ac:dyDescent="0.15">
      <c r="B1365" s="416"/>
    </row>
    <row r="1366" spans="2:2" x14ac:dyDescent="0.15">
      <c r="B1366" s="416"/>
    </row>
    <row r="1367" spans="2:2" x14ac:dyDescent="0.15">
      <c r="B1367" s="416"/>
    </row>
    <row r="1368" spans="2:2" x14ac:dyDescent="0.15">
      <c r="B1368" s="416"/>
    </row>
    <row r="1369" spans="2:2" x14ac:dyDescent="0.15">
      <c r="B1369" s="416"/>
    </row>
    <row r="1370" spans="2:2" x14ac:dyDescent="0.15">
      <c r="B1370" s="416"/>
    </row>
    <row r="1371" spans="2:2" x14ac:dyDescent="0.15">
      <c r="B1371" s="416"/>
    </row>
    <row r="1372" spans="2:2" x14ac:dyDescent="0.15">
      <c r="B1372" s="416"/>
    </row>
    <row r="1373" spans="2:2" x14ac:dyDescent="0.15">
      <c r="B1373" s="416"/>
    </row>
    <row r="1374" spans="2:2" x14ac:dyDescent="0.15">
      <c r="B1374" s="416"/>
    </row>
    <row r="1375" spans="2:2" x14ac:dyDescent="0.15">
      <c r="B1375" s="416"/>
    </row>
    <row r="1376" spans="2:2" x14ac:dyDescent="0.15">
      <c r="B1376" s="416"/>
    </row>
    <row r="1377" spans="2:2" x14ac:dyDescent="0.15">
      <c r="B1377" s="416"/>
    </row>
    <row r="1378" spans="2:2" x14ac:dyDescent="0.15">
      <c r="B1378" s="416"/>
    </row>
    <row r="1379" spans="2:2" x14ac:dyDescent="0.15">
      <c r="B1379" s="416"/>
    </row>
    <row r="1380" spans="2:2" x14ac:dyDescent="0.15">
      <c r="B1380" s="416"/>
    </row>
    <row r="1381" spans="2:2" x14ac:dyDescent="0.15">
      <c r="B1381" s="416"/>
    </row>
    <row r="1382" spans="2:2" x14ac:dyDescent="0.15">
      <c r="B1382" s="416"/>
    </row>
    <row r="1383" spans="2:2" x14ac:dyDescent="0.15">
      <c r="B1383" s="416"/>
    </row>
    <row r="1384" spans="2:2" x14ac:dyDescent="0.15">
      <c r="B1384" s="416"/>
    </row>
    <row r="1385" spans="2:2" x14ac:dyDescent="0.15">
      <c r="B1385" s="416"/>
    </row>
    <row r="1386" spans="2:2" x14ac:dyDescent="0.15">
      <c r="B1386" s="416"/>
    </row>
    <row r="1387" spans="2:2" x14ac:dyDescent="0.15">
      <c r="B1387" s="416"/>
    </row>
    <row r="1388" spans="2:2" x14ac:dyDescent="0.15">
      <c r="B1388" s="416"/>
    </row>
    <row r="1389" spans="2:2" x14ac:dyDescent="0.15">
      <c r="B1389" s="416"/>
    </row>
    <row r="1390" spans="2:2" x14ac:dyDescent="0.15">
      <c r="B1390" s="416"/>
    </row>
    <row r="1391" spans="2:2" x14ac:dyDescent="0.15">
      <c r="B1391" s="416"/>
    </row>
    <row r="1392" spans="2:2" x14ac:dyDescent="0.15">
      <c r="B1392" s="416"/>
    </row>
    <row r="1393" spans="2:2" x14ac:dyDescent="0.15">
      <c r="B1393" s="416"/>
    </row>
    <row r="1394" spans="2:2" x14ac:dyDescent="0.15">
      <c r="B1394" s="416"/>
    </row>
    <row r="1395" spans="2:2" x14ac:dyDescent="0.15">
      <c r="B1395" s="416"/>
    </row>
    <row r="1396" spans="2:2" x14ac:dyDescent="0.15">
      <c r="B1396" s="416"/>
    </row>
    <row r="1397" spans="2:2" x14ac:dyDescent="0.15">
      <c r="B1397" s="416"/>
    </row>
    <row r="1398" spans="2:2" x14ac:dyDescent="0.15">
      <c r="B1398" s="416"/>
    </row>
    <row r="1399" spans="2:2" x14ac:dyDescent="0.15">
      <c r="B1399" s="416"/>
    </row>
    <row r="1400" spans="2:2" x14ac:dyDescent="0.15">
      <c r="B1400" s="416"/>
    </row>
    <row r="1401" spans="2:2" x14ac:dyDescent="0.15">
      <c r="B1401" s="416"/>
    </row>
    <row r="1402" spans="2:2" x14ac:dyDescent="0.15">
      <c r="B1402" s="416"/>
    </row>
    <row r="1403" spans="2:2" x14ac:dyDescent="0.15">
      <c r="B1403" s="416"/>
    </row>
    <row r="1404" spans="2:2" x14ac:dyDescent="0.15">
      <c r="B1404" s="416"/>
    </row>
    <row r="1405" spans="2:2" x14ac:dyDescent="0.15">
      <c r="B1405" s="416"/>
    </row>
    <row r="1406" spans="2:2" x14ac:dyDescent="0.15">
      <c r="B1406" s="416"/>
    </row>
    <row r="1407" spans="2:2" x14ac:dyDescent="0.15">
      <c r="B1407" s="416"/>
    </row>
    <row r="1408" spans="2:2" x14ac:dyDescent="0.15">
      <c r="B1408" s="416"/>
    </row>
    <row r="1409" spans="2:2" x14ac:dyDescent="0.15">
      <c r="B1409" s="416"/>
    </row>
    <row r="1410" spans="2:2" x14ac:dyDescent="0.15">
      <c r="B1410" s="416"/>
    </row>
    <row r="1411" spans="2:2" x14ac:dyDescent="0.15">
      <c r="B1411" s="416"/>
    </row>
    <row r="1412" spans="2:2" x14ac:dyDescent="0.15">
      <c r="B1412" s="416"/>
    </row>
    <row r="1413" spans="2:2" x14ac:dyDescent="0.15">
      <c r="B1413" s="416"/>
    </row>
    <row r="1414" spans="2:2" x14ac:dyDescent="0.15">
      <c r="B1414" s="416"/>
    </row>
    <row r="1415" spans="2:2" x14ac:dyDescent="0.15">
      <c r="B1415" s="416"/>
    </row>
    <row r="1416" spans="2:2" x14ac:dyDescent="0.15">
      <c r="B1416" s="416"/>
    </row>
    <row r="1417" spans="2:2" x14ac:dyDescent="0.15">
      <c r="B1417" s="416"/>
    </row>
    <row r="1418" spans="2:2" x14ac:dyDescent="0.15">
      <c r="B1418" s="416"/>
    </row>
    <row r="1419" spans="2:2" x14ac:dyDescent="0.15">
      <c r="B1419" s="416"/>
    </row>
    <row r="1420" spans="2:2" x14ac:dyDescent="0.15">
      <c r="B1420" s="416"/>
    </row>
    <row r="1421" spans="2:2" x14ac:dyDescent="0.15">
      <c r="B1421" s="416"/>
    </row>
    <row r="1422" spans="2:2" x14ac:dyDescent="0.15">
      <c r="B1422" s="416"/>
    </row>
    <row r="1423" spans="2:2" x14ac:dyDescent="0.15">
      <c r="B1423" s="416"/>
    </row>
    <row r="1424" spans="2:2" x14ac:dyDescent="0.15">
      <c r="B1424" s="416"/>
    </row>
    <row r="1425" spans="2:2" x14ac:dyDescent="0.15">
      <c r="B1425" s="416"/>
    </row>
    <row r="1426" spans="2:2" x14ac:dyDescent="0.15">
      <c r="B1426" s="416"/>
    </row>
    <row r="1427" spans="2:2" x14ac:dyDescent="0.15">
      <c r="B1427" s="416"/>
    </row>
    <row r="1428" spans="2:2" x14ac:dyDescent="0.15">
      <c r="B1428" s="416"/>
    </row>
    <row r="1429" spans="2:2" x14ac:dyDescent="0.15">
      <c r="B1429" s="416"/>
    </row>
    <row r="1430" spans="2:2" x14ac:dyDescent="0.15">
      <c r="B1430" s="416"/>
    </row>
    <row r="1431" spans="2:2" x14ac:dyDescent="0.15">
      <c r="B1431" s="416"/>
    </row>
    <row r="1432" spans="2:2" x14ac:dyDescent="0.15">
      <c r="B1432" s="416"/>
    </row>
    <row r="1433" spans="2:2" x14ac:dyDescent="0.15">
      <c r="B1433" s="416"/>
    </row>
    <row r="1434" spans="2:2" x14ac:dyDescent="0.15">
      <c r="B1434" s="416"/>
    </row>
    <row r="1435" spans="2:2" x14ac:dyDescent="0.15">
      <c r="B1435" s="416"/>
    </row>
    <row r="1436" spans="2:2" x14ac:dyDescent="0.15">
      <c r="B1436" s="416"/>
    </row>
    <row r="1437" spans="2:2" x14ac:dyDescent="0.15">
      <c r="B1437" s="416"/>
    </row>
    <row r="1438" spans="2:2" x14ac:dyDescent="0.15">
      <c r="B1438" s="416"/>
    </row>
    <row r="1439" spans="2:2" x14ac:dyDescent="0.15">
      <c r="B1439" s="416"/>
    </row>
    <row r="1440" spans="2:2" x14ac:dyDescent="0.15">
      <c r="B1440" s="416"/>
    </row>
    <row r="1441" spans="2:2" x14ac:dyDescent="0.15">
      <c r="B1441" s="416"/>
    </row>
    <row r="1442" spans="2:2" x14ac:dyDescent="0.15">
      <c r="B1442" s="416"/>
    </row>
    <row r="1443" spans="2:2" x14ac:dyDescent="0.15">
      <c r="B1443" s="416"/>
    </row>
    <row r="1444" spans="2:2" x14ac:dyDescent="0.15">
      <c r="B1444" s="416"/>
    </row>
    <row r="1445" spans="2:2" x14ac:dyDescent="0.15">
      <c r="B1445" s="416"/>
    </row>
    <row r="1446" spans="2:2" x14ac:dyDescent="0.15">
      <c r="B1446" s="416"/>
    </row>
    <row r="1447" spans="2:2" x14ac:dyDescent="0.15">
      <c r="B1447" s="416"/>
    </row>
    <row r="1448" spans="2:2" x14ac:dyDescent="0.15">
      <c r="B1448" s="416"/>
    </row>
    <row r="1449" spans="2:2" x14ac:dyDescent="0.15">
      <c r="B1449" s="416"/>
    </row>
    <row r="1450" spans="2:2" x14ac:dyDescent="0.15">
      <c r="B1450" s="416"/>
    </row>
    <row r="1451" spans="2:2" x14ac:dyDescent="0.15">
      <c r="B1451" s="416"/>
    </row>
    <row r="1452" spans="2:2" x14ac:dyDescent="0.15">
      <c r="B1452" s="416"/>
    </row>
    <row r="1453" spans="2:2" x14ac:dyDescent="0.15">
      <c r="B1453" s="416"/>
    </row>
    <row r="1454" spans="2:2" x14ac:dyDescent="0.15">
      <c r="B1454" s="416"/>
    </row>
    <row r="1455" spans="2:2" x14ac:dyDescent="0.15">
      <c r="B1455" s="416"/>
    </row>
    <row r="1456" spans="2:2" x14ac:dyDescent="0.15">
      <c r="B1456" s="416"/>
    </row>
    <row r="1457" spans="2:2" x14ac:dyDescent="0.15">
      <c r="B1457" s="416"/>
    </row>
    <row r="1458" spans="2:2" x14ac:dyDescent="0.15">
      <c r="B1458" s="416"/>
    </row>
    <row r="1459" spans="2:2" x14ac:dyDescent="0.15">
      <c r="B1459" s="416"/>
    </row>
    <row r="1460" spans="2:2" x14ac:dyDescent="0.15">
      <c r="B1460" s="416"/>
    </row>
    <row r="1461" spans="2:2" x14ac:dyDescent="0.15">
      <c r="B1461" s="416"/>
    </row>
    <row r="1462" spans="2:2" x14ac:dyDescent="0.15">
      <c r="B1462" s="416"/>
    </row>
    <row r="1463" spans="2:2" x14ac:dyDescent="0.15">
      <c r="B1463" s="416"/>
    </row>
    <row r="1464" spans="2:2" x14ac:dyDescent="0.15">
      <c r="B1464" s="416"/>
    </row>
    <row r="1465" spans="2:2" x14ac:dyDescent="0.15">
      <c r="B1465" s="416"/>
    </row>
    <row r="1466" spans="2:2" x14ac:dyDescent="0.15">
      <c r="B1466" s="416"/>
    </row>
    <row r="1467" spans="2:2" x14ac:dyDescent="0.15">
      <c r="B1467" s="416"/>
    </row>
    <row r="1468" spans="2:2" x14ac:dyDescent="0.15">
      <c r="B1468" s="416"/>
    </row>
    <row r="1469" spans="2:2" x14ac:dyDescent="0.15">
      <c r="B1469" s="416"/>
    </row>
    <row r="1470" spans="2:2" x14ac:dyDescent="0.15">
      <c r="B1470" s="416"/>
    </row>
    <row r="1471" spans="2:2" x14ac:dyDescent="0.15">
      <c r="B1471" s="416"/>
    </row>
    <row r="1472" spans="2:2" x14ac:dyDescent="0.15">
      <c r="B1472" s="416"/>
    </row>
    <row r="1473" spans="2:2" x14ac:dyDescent="0.15">
      <c r="B1473" s="416"/>
    </row>
    <row r="1474" spans="2:2" x14ac:dyDescent="0.15">
      <c r="B1474" s="416"/>
    </row>
    <row r="1475" spans="2:2" x14ac:dyDescent="0.15">
      <c r="B1475" s="416"/>
    </row>
    <row r="1476" spans="2:2" x14ac:dyDescent="0.15">
      <c r="B1476" s="416"/>
    </row>
    <row r="1477" spans="2:2" x14ac:dyDescent="0.15">
      <c r="B1477" s="416"/>
    </row>
    <row r="1478" spans="2:2" x14ac:dyDescent="0.15">
      <c r="B1478" s="416"/>
    </row>
    <row r="1479" spans="2:2" x14ac:dyDescent="0.15">
      <c r="B1479" s="416"/>
    </row>
    <row r="1480" spans="2:2" x14ac:dyDescent="0.15">
      <c r="B1480" s="416"/>
    </row>
    <row r="1481" spans="2:2" x14ac:dyDescent="0.15">
      <c r="B1481" s="416"/>
    </row>
    <row r="1482" spans="2:2" x14ac:dyDescent="0.15">
      <c r="B1482" s="416"/>
    </row>
    <row r="1483" spans="2:2" x14ac:dyDescent="0.15">
      <c r="B1483" s="416"/>
    </row>
    <row r="1484" spans="2:2" x14ac:dyDescent="0.15">
      <c r="B1484" s="416"/>
    </row>
    <row r="1485" spans="2:2" x14ac:dyDescent="0.15">
      <c r="B1485" s="416"/>
    </row>
    <row r="1486" spans="2:2" x14ac:dyDescent="0.15">
      <c r="B1486" s="416"/>
    </row>
    <row r="1487" spans="2:2" x14ac:dyDescent="0.15">
      <c r="B1487" s="416"/>
    </row>
    <row r="1488" spans="2:2" x14ac:dyDescent="0.15">
      <c r="B1488" s="416"/>
    </row>
    <row r="1489" spans="2:2" x14ac:dyDescent="0.15">
      <c r="B1489" s="416"/>
    </row>
    <row r="1490" spans="2:2" x14ac:dyDescent="0.15">
      <c r="B1490" s="416"/>
    </row>
    <row r="1491" spans="2:2" x14ac:dyDescent="0.15">
      <c r="B1491" s="416"/>
    </row>
    <row r="1492" spans="2:2" x14ac:dyDescent="0.15">
      <c r="B1492" s="416"/>
    </row>
    <row r="1493" spans="2:2" x14ac:dyDescent="0.15">
      <c r="B1493" s="416"/>
    </row>
    <row r="1494" spans="2:2" x14ac:dyDescent="0.15">
      <c r="B1494" s="416"/>
    </row>
    <row r="1495" spans="2:2" x14ac:dyDescent="0.15">
      <c r="B1495" s="416"/>
    </row>
    <row r="1496" spans="2:2" x14ac:dyDescent="0.15">
      <c r="B1496" s="416"/>
    </row>
    <row r="1497" spans="2:2" x14ac:dyDescent="0.15">
      <c r="B1497" s="416"/>
    </row>
    <row r="1498" spans="2:2" x14ac:dyDescent="0.15">
      <c r="B1498" s="416"/>
    </row>
    <row r="1499" spans="2:2" x14ac:dyDescent="0.15">
      <c r="B1499" s="416"/>
    </row>
    <row r="1500" spans="2:2" x14ac:dyDescent="0.15">
      <c r="B1500" s="416"/>
    </row>
    <row r="1501" spans="2:2" x14ac:dyDescent="0.15">
      <c r="B1501" s="416"/>
    </row>
    <row r="1502" spans="2:2" x14ac:dyDescent="0.15">
      <c r="B1502" s="416"/>
    </row>
    <row r="1503" spans="2:2" x14ac:dyDescent="0.15">
      <c r="B1503" s="416"/>
    </row>
    <row r="1504" spans="2:2" x14ac:dyDescent="0.15">
      <c r="B1504" s="416"/>
    </row>
    <row r="1505" spans="2:2" x14ac:dyDescent="0.15">
      <c r="B1505" s="416"/>
    </row>
    <row r="1506" spans="2:2" x14ac:dyDescent="0.15">
      <c r="B1506" s="416"/>
    </row>
    <row r="1507" spans="2:2" x14ac:dyDescent="0.15">
      <c r="B1507" s="416"/>
    </row>
    <row r="1508" spans="2:2" x14ac:dyDescent="0.15">
      <c r="B1508" s="416"/>
    </row>
    <row r="1509" spans="2:2" x14ac:dyDescent="0.15">
      <c r="B1509" s="416"/>
    </row>
    <row r="1510" spans="2:2" x14ac:dyDescent="0.15">
      <c r="B1510" s="416"/>
    </row>
    <row r="1511" spans="2:2" x14ac:dyDescent="0.15">
      <c r="B1511" s="416"/>
    </row>
    <row r="1512" spans="2:2" x14ac:dyDescent="0.15">
      <c r="B1512" s="416"/>
    </row>
    <row r="1513" spans="2:2" x14ac:dyDescent="0.15">
      <c r="B1513" s="416"/>
    </row>
    <row r="1514" spans="2:2" x14ac:dyDescent="0.15">
      <c r="B1514" s="416"/>
    </row>
    <row r="1515" spans="2:2" x14ac:dyDescent="0.15">
      <c r="B1515" s="416"/>
    </row>
    <row r="1516" spans="2:2" x14ac:dyDescent="0.15">
      <c r="B1516" s="416"/>
    </row>
    <row r="1517" spans="2:2" x14ac:dyDescent="0.15">
      <c r="B1517" s="416"/>
    </row>
    <row r="1518" spans="2:2" x14ac:dyDescent="0.15">
      <c r="B1518" s="416"/>
    </row>
    <row r="1519" spans="2:2" x14ac:dyDescent="0.15">
      <c r="B1519" s="416"/>
    </row>
    <row r="1520" spans="2:2" x14ac:dyDescent="0.15">
      <c r="B1520" s="416"/>
    </row>
    <row r="1521" spans="2:2" x14ac:dyDescent="0.15">
      <c r="B1521" s="416"/>
    </row>
    <row r="1522" spans="2:2" x14ac:dyDescent="0.15">
      <c r="B1522" s="416"/>
    </row>
    <row r="1523" spans="2:2" x14ac:dyDescent="0.15">
      <c r="B1523" s="416"/>
    </row>
    <row r="1524" spans="2:2" x14ac:dyDescent="0.15">
      <c r="B1524" s="416"/>
    </row>
    <row r="1525" spans="2:2" x14ac:dyDescent="0.15">
      <c r="B1525" s="416"/>
    </row>
    <row r="1526" spans="2:2" x14ac:dyDescent="0.15">
      <c r="B1526" s="416"/>
    </row>
    <row r="1527" spans="2:2" x14ac:dyDescent="0.15">
      <c r="B1527" s="416"/>
    </row>
    <row r="1528" spans="2:2" x14ac:dyDescent="0.15">
      <c r="B1528" s="416"/>
    </row>
    <row r="1529" spans="2:2" x14ac:dyDescent="0.15">
      <c r="B1529" s="416"/>
    </row>
    <row r="1530" spans="2:2" x14ac:dyDescent="0.15">
      <c r="B1530" s="416"/>
    </row>
    <row r="1531" spans="2:2" x14ac:dyDescent="0.15">
      <c r="B1531" s="416"/>
    </row>
    <row r="1532" spans="2:2" x14ac:dyDescent="0.15">
      <c r="B1532" s="416"/>
    </row>
    <row r="1533" spans="2:2" x14ac:dyDescent="0.15">
      <c r="B1533" s="416"/>
    </row>
    <row r="1534" spans="2:2" x14ac:dyDescent="0.15">
      <c r="B1534" s="416"/>
    </row>
    <row r="1535" spans="2:2" x14ac:dyDescent="0.15">
      <c r="B1535" s="416"/>
    </row>
    <row r="1536" spans="2:2" x14ac:dyDescent="0.15">
      <c r="B1536" s="416"/>
    </row>
    <row r="1537" spans="2:2" x14ac:dyDescent="0.15">
      <c r="B1537" s="416"/>
    </row>
    <row r="1538" spans="2:2" x14ac:dyDescent="0.15">
      <c r="B1538" s="416"/>
    </row>
    <row r="1539" spans="2:2" x14ac:dyDescent="0.15">
      <c r="B1539" s="416"/>
    </row>
    <row r="1540" spans="2:2" x14ac:dyDescent="0.15">
      <c r="B1540" s="416"/>
    </row>
    <row r="1541" spans="2:2" x14ac:dyDescent="0.15">
      <c r="B1541" s="416"/>
    </row>
    <row r="1542" spans="2:2" x14ac:dyDescent="0.15">
      <c r="B1542" s="416"/>
    </row>
    <row r="1543" spans="2:2" x14ac:dyDescent="0.15">
      <c r="B1543" s="416"/>
    </row>
    <row r="1544" spans="2:2" x14ac:dyDescent="0.15">
      <c r="B1544" s="416"/>
    </row>
    <row r="1545" spans="2:2" x14ac:dyDescent="0.15">
      <c r="B1545" s="416"/>
    </row>
    <row r="1546" spans="2:2" x14ac:dyDescent="0.15">
      <c r="B1546" s="416"/>
    </row>
    <row r="1547" spans="2:2" x14ac:dyDescent="0.15">
      <c r="B1547" s="416"/>
    </row>
    <row r="1548" spans="2:2" x14ac:dyDescent="0.15">
      <c r="B1548" s="416"/>
    </row>
    <row r="1549" spans="2:2" x14ac:dyDescent="0.15">
      <c r="B1549" s="416"/>
    </row>
    <row r="1550" spans="2:2" x14ac:dyDescent="0.15">
      <c r="B1550" s="416"/>
    </row>
    <row r="1551" spans="2:2" x14ac:dyDescent="0.15">
      <c r="B1551" s="416"/>
    </row>
    <row r="1552" spans="2:2" x14ac:dyDescent="0.15">
      <c r="B1552" s="416"/>
    </row>
    <row r="1553" spans="2:2" x14ac:dyDescent="0.15">
      <c r="B1553" s="416"/>
    </row>
    <row r="1554" spans="2:2" x14ac:dyDescent="0.15">
      <c r="B1554" s="416"/>
    </row>
    <row r="1555" spans="2:2" x14ac:dyDescent="0.15">
      <c r="B1555" s="416"/>
    </row>
    <row r="1556" spans="2:2" x14ac:dyDescent="0.15">
      <c r="B1556" s="416"/>
    </row>
    <row r="1557" spans="2:2" x14ac:dyDescent="0.15">
      <c r="B1557" s="416"/>
    </row>
    <row r="1558" spans="2:2" x14ac:dyDescent="0.15">
      <c r="B1558" s="416"/>
    </row>
    <row r="1559" spans="2:2" x14ac:dyDescent="0.15">
      <c r="B1559" s="416"/>
    </row>
    <row r="1560" spans="2:2" x14ac:dyDescent="0.15">
      <c r="B1560" s="416"/>
    </row>
    <row r="1561" spans="2:2" x14ac:dyDescent="0.15">
      <c r="B1561" s="416"/>
    </row>
    <row r="1562" spans="2:2" x14ac:dyDescent="0.15">
      <c r="B1562" s="416"/>
    </row>
    <row r="1563" spans="2:2" x14ac:dyDescent="0.15">
      <c r="B1563" s="416"/>
    </row>
    <row r="1564" spans="2:2" x14ac:dyDescent="0.15">
      <c r="B1564" s="416"/>
    </row>
    <row r="1565" spans="2:2" x14ac:dyDescent="0.15">
      <c r="B1565" s="416"/>
    </row>
    <row r="1566" spans="2:2" x14ac:dyDescent="0.15">
      <c r="B1566" s="416"/>
    </row>
    <row r="1567" spans="2:2" x14ac:dyDescent="0.15">
      <c r="B1567" s="416"/>
    </row>
    <row r="1568" spans="2:2" x14ac:dyDescent="0.15">
      <c r="B1568" s="416"/>
    </row>
    <row r="1569" spans="2:2" x14ac:dyDescent="0.15">
      <c r="B1569" s="416"/>
    </row>
    <row r="1570" spans="2:2" x14ac:dyDescent="0.15">
      <c r="B1570" s="416"/>
    </row>
    <row r="1571" spans="2:2" x14ac:dyDescent="0.15">
      <c r="B1571" s="416"/>
    </row>
    <row r="1572" spans="2:2" x14ac:dyDescent="0.15">
      <c r="B1572" s="416"/>
    </row>
    <row r="1573" spans="2:2" x14ac:dyDescent="0.15">
      <c r="B1573" s="416"/>
    </row>
    <row r="1574" spans="2:2" x14ac:dyDescent="0.15">
      <c r="B1574" s="416"/>
    </row>
    <row r="1575" spans="2:2" x14ac:dyDescent="0.15">
      <c r="B1575" s="416"/>
    </row>
    <row r="1576" spans="2:2" x14ac:dyDescent="0.15">
      <c r="B1576" s="416"/>
    </row>
    <row r="1577" spans="2:2" x14ac:dyDescent="0.15">
      <c r="B1577" s="416"/>
    </row>
    <row r="1578" spans="2:2" x14ac:dyDescent="0.15">
      <c r="B1578" s="416"/>
    </row>
    <row r="1579" spans="2:2" x14ac:dyDescent="0.15">
      <c r="B1579" s="416"/>
    </row>
    <row r="1580" spans="2:2" x14ac:dyDescent="0.15">
      <c r="B1580" s="416"/>
    </row>
    <row r="1581" spans="2:2" x14ac:dyDescent="0.15">
      <c r="B1581" s="416"/>
    </row>
    <row r="1582" spans="2:2" x14ac:dyDescent="0.15">
      <c r="B1582" s="416"/>
    </row>
    <row r="1583" spans="2:2" x14ac:dyDescent="0.15">
      <c r="B1583" s="416"/>
    </row>
    <row r="1584" spans="2:2" x14ac:dyDescent="0.15">
      <c r="B1584" s="416"/>
    </row>
    <row r="1585" spans="2:2" x14ac:dyDescent="0.15">
      <c r="B1585" s="416"/>
    </row>
    <row r="1586" spans="2:2" x14ac:dyDescent="0.15">
      <c r="B1586" s="416"/>
    </row>
    <row r="1587" spans="2:2" x14ac:dyDescent="0.15">
      <c r="B1587" s="416"/>
    </row>
    <row r="1588" spans="2:2" x14ac:dyDescent="0.15">
      <c r="B1588" s="416"/>
    </row>
    <row r="1589" spans="2:2" x14ac:dyDescent="0.15">
      <c r="B1589" s="416"/>
    </row>
    <row r="1590" spans="2:2" x14ac:dyDescent="0.15">
      <c r="B1590" s="416"/>
    </row>
    <row r="1591" spans="2:2" x14ac:dyDescent="0.15">
      <c r="B1591" s="416"/>
    </row>
    <row r="1592" spans="2:2" x14ac:dyDescent="0.15">
      <c r="B1592" s="416"/>
    </row>
    <row r="1593" spans="2:2" x14ac:dyDescent="0.15">
      <c r="B1593" s="416"/>
    </row>
    <row r="1594" spans="2:2" x14ac:dyDescent="0.15">
      <c r="B1594" s="416"/>
    </row>
    <row r="1595" spans="2:2" x14ac:dyDescent="0.15">
      <c r="B1595" s="416"/>
    </row>
    <row r="1596" spans="2:2" x14ac:dyDescent="0.15">
      <c r="B1596" s="416"/>
    </row>
    <row r="1597" spans="2:2" x14ac:dyDescent="0.15">
      <c r="B1597" s="416"/>
    </row>
    <row r="1598" spans="2:2" x14ac:dyDescent="0.15">
      <c r="B1598" s="416"/>
    </row>
    <row r="1599" spans="2:2" x14ac:dyDescent="0.15">
      <c r="B1599" s="416"/>
    </row>
    <row r="1600" spans="2:2" x14ac:dyDescent="0.15">
      <c r="B1600" s="416"/>
    </row>
    <row r="1601" spans="2:2" x14ac:dyDescent="0.15">
      <c r="B1601" s="416"/>
    </row>
    <row r="1602" spans="2:2" x14ac:dyDescent="0.15">
      <c r="B1602" s="416"/>
    </row>
    <row r="1603" spans="2:2" x14ac:dyDescent="0.15">
      <c r="B1603" s="416"/>
    </row>
    <row r="1604" spans="2:2" x14ac:dyDescent="0.15">
      <c r="B1604" s="416"/>
    </row>
    <row r="1605" spans="2:2" x14ac:dyDescent="0.15">
      <c r="B1605" s="416"/>
    </row>
    <row r="1606" spans="2:2" x14ac:dyDescent="0.15">
      <c r="B1606" s="416"/>
    </row>
    <row r="1607" spans="2:2" x14ac:dyDescent="0.15">
      <c r="B1607" s="416"/>
    </row>
    <row r="1608" spans="2:2" x14ac:dyDescent="0.15">
      <c r="B1608" s="416"/>
    </row>
    <row r="1609" spans="2:2" x14ac:dyDescent="0.15">
      <c r="B1609" s="416"/>
    </row>
    <row r="1610" spans="2:2" x14ac:dyDescent="0.15">
      <c r="B1610" s="416"/>
    </row>
    <row r="1611" spans="2:2" x14ac:dyDescent="0.15">
      <c r="B1611" s="416"/>
    </row>
    <row r="1612" spans="2:2" x14ac:dyDescent="0.15">
      <c r="B1612" s="416"/>
    </row>
    <row r="1613" spans="2:2" x14ac:dyDescent="0.15">
      <c r="B1613" s="416"/>
    </row>
    <row r="1614" spans="2:2" x14ac:dyDescent="0.15">
      <c r="B1614" s="416"/>
    </row>
    <row r="1615" spans="2:2" x14ac:dyDescent="0.15">
      <c r="B1615" s="416"/>
    </row>
    <row r="1616" spans="2:2" x14ac:dyDescent="0.15">
      <c r="B1616" s="416"/>
    </row>
    <row r="1617" spans="2:2" x14ac:dyDescent="0.15">
      <c r="B1617" s="416"/>
    </row>
    <row r="1618" spans="2:2" x14ac:dyDescent="0.15">
      <c r="B1618" s="416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F1638"/>
  <sheetViews>
    <sheetView workbookViewId="0"/>
  </sheetViews>
  <sheetFormatPr defaultRowHeight="10.5" x14ac:dyDescent="0.15"/>
  <cols>
    <col min="1" max="1" width="59.7109375" style="88" customWidth="1"/>
    <col min="2" max="3" width="15.7109375" style="297" customWidth="1"/>
    <col min="4" max="4" width="9.140625" style="83"/>
    <col min="5" max="5" width="9.5703125" style="83" bestFit="1" customWidth="1"/>
    <col min="6" max="16384" width="9.140625" style="83"/>
  </cols>
  <sheetData>
    <row r="1" spans="1:6" ht="23.25" customHeight="1" x14ac:dyDescent="0.15">
      <c r="A1" s="1689" t="s">
        <v>507</v>
      </c>
    </row>
    <row r="2" spans="1:6" ht="15" customHeight="1" thickBot="1" x14ac:dyDescent="0.2">
      <c r="A2" s="494"/>
      <c r="B2" s="1726" t="s">
        <v>357</v>
      </c>
      <c r="C2" s="1696"/>
    </row>
    <row r="3" spans="1:6" ht="15" customHeight="1" x14ac:dyDescent="0.15">
      <c r="A3" s="494"/>
      <c r="B3" s="479">
        <v>2015</v>
      </c>
      <c r="C3" s="480">
        <v>2014</v>
      </c>
    </row>
    <row r="4" spans="1:6" ht="15" customHeight="1" x14ac:dyDescent="0.15">
      <c r="A4" s="433" t="s">
        <v>667</v>
      </c>
      <c r="B4" s="509">
        <v>-408726</v>
      </c>
      <c r="C4" s="548">
        <v>-324716</v>
      </c>
    </row>
    <row r="5" spans="1:6" ht="15" customHeight="1" thickBot="1" x14ac:dyDescent="0.2">
      <c r="A5" s="435" t="s">
        <v>1061</v>
      </c>
      <c r="B5" s="385">
        <v>94999</v>
      </c>
      <c r="C5" s="518">
        <v>-38674</v>
      </c>
    </row>
    <row r="6" spans="1:6" ht="15" customHeight="1" thickBot="1" x14ac:dyDescent="0.2">
      <c r="A6" s="79" t="s">
        <v>665</v>
      </c>
      <c r="B6" s="386">
        <f>SUM(B4:B5)</f>
        <v>-313727</v>
      </c>
      <c r="C6" s="565">
        <f>SUM(C4:C5)</f>
        <v>-363390</v>
      </c>
      <c r="E6" s="294"/>
      <c r="F6" s="294"/>
    </row>
    <row r="7" spans="1:6" ht="9" customHeight="1" thickBot="1" x14ac:dyDescent="0.2">
      <c r="A7" s="562"/>
      <c r="B7" s="563"/>
      <c r="C7" s="563"/>
    </row>
    <row r="8" spans="1:6" ht="15" customHeight="1" thickBot="1" x14ac:dyDescent="0.2">
      <c r="A8" s="79" t="s">
        <v>366</v>
      </c>
      <c r="B8" s="386">
        <f>RZiS!C24</f>
        <v>1617855</v>
      </c>
      <c r="C8" s="565">
        <f>RZiS!D24</f>
        <v>1652700</v>
      </c>
    </row>
    <row r="9" spans="1:6" ht="24.95" customHeight="1" x14ac:dyDescent="0.15">
      <c r="A9" s="398" t="s">
        <v>21</v>
      </c>
      <c r="B9" s="566">
        <v>-307392</v>
      </c>
      <c r="C9" s="567">
        <v>-314013</v>
      </c>
      <c r="E9" s="383"/>
    </row>
    <row r="10" spans="1:6" ht="15" customHeight="1" x14ac:dyDescent="0.15">
      <c r="A10" s="63" t="s">
        <v>128</v>
      </c>
      <c r="B10" s="384">
        <v>1</v>
      </c>
      <c r="C10" s="516">
        <v>5</v>
      </c>
      <c r="E10" s="383"/>
    </row>
    <row r="11" spans="1:6" ht="15" customHeight="1" x14ac:dyDescent="0.15">
      <c r="A11" s="63" t="s">
        <v>950</v>
      </c>
      <c r="B11" s="384">
        <v>49196</v>
      </c>
      <c r="C11" s="516">
        <v>9856</v>
      </c>
      <c r="E11" s="383"/>
    </row>
    <row r="12" spans="1:6" ht="15" customHeight="1" x14ac:dyDescent="0.15">
      <c r="A12" s="63" t="s">
        <v>951</v>
      </c>
      <c r="B12" s="384">
        <v>-50135</v>
      </c>
      <c r="C12" s="516">
        <v>-48732</v>
      </c>
      <c r="E12" s="383"/>
    </row>
    <row r="13" spans="1:6" ht="15" customHeight="1" x14ac:dyDescent="0.15">
      <c r="A13" s="63" t="s">
        <v>952</v>
      </c>
      <c r="B13" s="384">
        <v>959</v>
      </c>
      <c r="C13" s="516">
        <v>-402</v>
      </c>
      <c r="E13" s="383"/>
    </row>
    <row r="14" spans="1:6" ht="24.95" customHeight="1" x14ac:dyDescent="0.15">
      <c r="A14" s="63" t="s">
        <v>1020</v>
      </c>
      <c r="B14" s="384">
        <v>-6034</v>
      </c>
      <c r="C14" s="516">
        <v>-7512</v>
      </c>
      <c r="E14" s="383"/>
    </row>
    <row r="15" spans="1:6" ht="15" customHeight="1" x14ac:dyDescent="0.15">
      <c r="A15" s="63" t="s">
        <v>1021</v>
      </c>
      <c r="B15" s="384">
        <v>-322</v>
      </c>
      <c r="C15" s="516">
        <v>-2592</v>
      </c>
    </row>
    <row r="16" spans="1:6" ht="15" customHeight="1" thickBot="1" x14ac:dyDescent="0.2">
      <c r="A16" s="445" t="s">
        <v>367</v>
      </c>
      <c r="B16" s="507">
        <f>SUM(B9:B15)</f>
        <v>-313727</v>
      </c>
      <c r="C16" s="564">
        <f>SUM(C9:C15)</f>
        <v>-363390</v>
      </c>
    </row>
    <row r="17" spans="1:3" ht="8.25" customHeight="1" thickBot="1" x14ac:dyDescent="0.2">
      <c r="A17" s="395"/>
      <c r="B17" s="443"/>
      <c r="C17" s="443"/>
    </row>
    <row r="18" spans="1:3" ht="15" customHeight="1" thickBot="1" x14ac:dyDescent="0.2">
      <c r="A18" s="481" t="s">
        <v>697</v>
      </c>
      <c r="B18" s="387"/>
      <c r="C18" s="387"/>
    </row>
    <row r="19" spans="1:3" ht="15" customHeight="1" x14ac:dyDescent="0.15">
      <c r="A19" s="398" t="s">
        <v>506</v>
      </c>
      <c r="B19" s="568">
        <f>B8</f>
        <v>1617855</v>
      </c>
      <c r="C19" s="569">
        <f>C8</f>
        <v>1652700</v>
      </c>
    </row>
    <row r="20" spans="1:3" ht="15" customHeight="1" thickBot="1" x14ac:dyDescent="0.2">
      <c r="A20" s="435" t="s">
        <v>507</v>
      </c>
      <c r="B20" s="453">
        <f>B16</f>
        <v>-313727</v>
      </c>
      <c r="C20" s="454">
        <f>C6</f>
        <v>-363390</v>
      </c>
    </row>
    <row r="21" spans="1:3" ht="15" customHeight="1" thickBot="1" x14ac:dyDescent="0.2">
      <c r="A21" s="79" t="s">
        <v>698</v>
      </c>
      <c r="B21" s="1141">
        <f>B20/B19*-1</f>
        <v>0.19391540032944857</v>
      </c>
      <c r="C21" s="570">
        <f>C20/C19*-1</f>
        <v>0.21987656561989471</v>
      </c>
    </row>
    <row r="22" spans="1:3" x14ac:dyDescent="0.15">
      <c r="A22" s="127"/>
      <c r="B22" s="390"/>
      <c r="C22" s="390"/>
    </row>
    <row r="23" spans="1:3" s="132" customFormat="1" x14ac:dyDescent="0.15">
      <c r="A23" s="558"/>
      <c r="B23" s="524"/>
      <c r="C23" s="524"/>
    </row>
    <row r="24" spans="1:3" x14ac:dyDescent="0.15">
      <c r="A24" s="559"/>
      <c r="B24" s="493"/>
      <c r="C24" s="493"/>
    </row>
    <row r="25" spans="1:3" x14ac:dyDescent="0.15">
      <c r="A25" s="456"/>
      <c r="B25" s="560"/>
      <c r="C25" s="560"/>
    </row>
    <row r="26" spans="1:3" x14ac:dyDescent="0.15">
      <c r="A26" s="131"/>
      <c r="B26" s="561"/>
    </row>
    <row r="27" spans="1:3" x14ac:dyDescent="0.15">
      <c r="A27" s="131"/>
    </row>
    <row r="29" spans="1:3" x14ac:dyDescent="0.15">
      <c r="A29" s="127"/>
      <c r="B29" s="390"/>
      <c r="C29" s="390"/>
    </row>
    <row r="30" spans="1:3" x14ac:dyDescent="0.15">
      <c r="A30" s="127"/>
      <c r="B30" s="390"/>
      <c r="C30" s="390"/>
    </row>
    <row r="31" spans="1:3" x14ac:dyDescent="0.15">
      <c r="A31" s="127"/>
      <c r="B31" s="390"/>
      <c r="C31" s="390"/>
    </row>
    <row r="32" spans="1:3" x14ac:dyDescent="0.15">
      <c r="A32" s="127"/>
      <c r="B32" s="390"/>
      <c r="C32" s="390"/>
    </row>
    <row r="33" spans="1:3" x14ac:dyDescent="0.15">
      <c r="A33" s="127"/>
      <c r="B33" s="390"/>
      <c r="C33" s="390"/>
    </row>
    <row r="34" spans="1:3" x14ac:dyDescent="0.15">
      <c r="A34" s="127"/>
      <c r="B34" s="390"/>
      <c r="C34" s="390"/>
    </row>
    <row r="35" spans="1:3" x14ac:dyDescent="0.15">
      <c r="A35" s="127"/>
      <c r="B35" s="390"/>
      <c r="C35" s="390"/>
    </row>
    <row r="36" spans="1:3" x14ac:dyDescent="0.15">
      <c r="A36" s="127"/>
      <c r="B36" s="390"/>
      <c r="C36" s="390"/>
    </row>
    <row r="37" spans="1:3" x14ac:dyDescent="0.15">
      <c r="A37" s="127"/>
      <c r="B37" s="390"/>
      <c r="C37" s="390"/>
    </row>
    <row r="38" spans="1:3" x14ac:dyDescent="0.15">
      <c r="A38" s="127"/>
      <c r="B38" s="390"/>
      <c r="C38" s="390"/>
    </row>
    <row r="39" spans="1:3" x14ac:dyDescent="0.15">
      <c r="A39" s="127"/>
      <c r="B39" s="390"/>
      <c r="C39" s="390"/>
    </row>
    <row r="40" spans="1:3" x14ac:dyDescent="0.15">
      <c r="A40" s="127"/>
      <c r="B40" s="390"/>
      <c r="C40" s="390"/>
    </row>
    <row r="41" spans="1:3" x14ac:dyDescent="0.15">
      <c r="A41" s="127"/>
      <c r="B41" s="390"/>
      <c r="C41" s="390"/>
    </row>
    <row r="42" spans="1:3" x14ac:dyDescent="0.15">
      <c r="A42" s="127"/>
      <c r="B42" s="390"/>
      <c r="C42" s="390"/>
    </row>
    <row r="43" spans="1:3" x14ac:dyDescent="0.15">
      <c r="A43" s="127"/>
      <c r="B43" s="390"/>
      <c r="C43" s="390"/>
    </row>
    <row r="44" spans="1:3" x14ac:dyDescent="0.15">
      <c r="A44" s="127"/>
      <c r="B44" s="390"/>
      <c r="C44" s="390"/>
    </row>
    <row r="45" spans="1:3" x14ac:dyDescent="0.15">
      <c r="A45" s="127"/>
      <c r="B45" s="390"/>
      <c r="C45" s="390"/>
    </row>
    <row r="46" spans="1:3" x14ac:dyDescent="0.15">
      <c r="A46" s="127"/>
      <c r="B46" s="390"/>
      <c r="C46" s="390"/>
    </row>
    <row r="47" spans="1:3" x14ac:dyDescent="0.15">
      <c r="A47" s="127"/>
      <c r="B47" s="390"/>
      <c r="C47" s="390"/>
    </row>
    <row r="48" spans="1:3" x14ac:dyDescent="0.15">
      <c r="A48" s="127"/>
      <c r="B48" s="390"/>
      <c r="C48" s="390"/>
    </row>
    <row r="51" spans="2:3" x14ac:dyDescent="0.15">
      <c r="B51" s="390"/>
      <c r="C51" s="390"/>
    </row>
    <row r="52" spans="2:3" x14ac:dyDescent="0.15">
      <c r="B52" s="390"/>
      <c r="C52" s="390"/>
    </row>
    <row r="53" spans="2:3" x14ac:dyDescent="0.15">
      <c r="B53" s="390"/>
      <c r="C53" s="390"/>
    </row>
    <row r="54" spans="2:3" x14ac:dyDescent="0.15">
      <c r="B54" s="390"/>
      <c r="C54" s="390"/>
    </row>
    <row r="55" spans="2:3" x14ac:dyDescent="0.15">
      <c r="B55" s="390"/>
      <c r="C55" s="390"/>
    </row>
    <row r="56" spans="2:3" x14ac:dyDescent="0.15">
      <c r="B56" s="390"/>
      <c r="C56" s="390"/>
    </row>
    <row r="57" spans="2:3" x14ac:dyDescent="0.15">
      <c r="B57" s="390"/>
      <c r="C57" s="390"/>
    </row>
    <row r="58" spans="2:3" x14ac:dyDescent="0.15">
      <c r="B58" s="390"/>
      <c r="C58" s="390"/>
    </row>
    <row r="59" spans="2:3" x14ac:dyDescent="0.15">
      <c r="B59" s="390"/>
      <c r="C59" s="390"/>
    </row>
    <row r="60" spans="2:3" x14ac:dyDescent="0.15">
      <c r="B60" s="390"/>
      <c r="C60" s="390"/>
    </row>
    <row r="61" spans="2:3" x14ac:dyDescent="0.15">
      <c r="B61" s="390"/>
      <c r="C61" s="390"/>
    </row>
    <row r="62" spans="2:3" x14ac:dyDescent="0.15">
      <c r="B62" s="390"/>
      <c r="C62" s="390"/>
    </row>
    <row r="63" spans="2:3" x14ac:dyDescent="0.15">
      <c r="B63" s="390"/>
      <c r="C63" s="390"/>
    </row>
    <row r="64" spans="2:3" x14ac:dyDescent="0.15">
      <c r="B64" s="390"/>
      <c r="C64" s="390"/>
    </row>
    <row r="65" spans="2:3" x14ac:dyDescent="0.15">
      <c r="B65" s="390"/>
      <c r="C65" s="390"/>
    </row>
    <row r="66" spans="2:3" x14ac:dyDescent="0.15">
      <c r="B66" s="390"/>
      <c r="C66" s="390"/>
    </row>
    <row r="67" spans="2:3" x14ac:dyDescent="0.15">
      <c r="B67" s="390"/>
      <c r="C67" s="390"/>
    </row>
    <row r="68" spans="2:3" x14ac:dyDescent="0.15">
      <c r="B68" s="390"/>
      <c r="C68" s="390"/>
    </row>
    <row r="69" spans="2:3" x14ac:dyDescent="0.15">
      <c r="B69" s="390"/>
      <c r="C69" s="390"/>
    </row>
    <row r="70" spans="2:3" x14ac:dyDescent="0.15">
      <c r="B70" s="390"/>
      <c r="C70" s="390"/>
    </row>
    <row r="71" spans="2:3" x14ac:dyDescent="0.15">
      <c r="B71" s="390"/>
      <c r="C71" s="390"/>
    </row>
    <row r="72" spans="2:3" x14ac:dyDescent="0.15">
      <c r="B72" s="390"/>
      <c r="C72" s="390"/>
    </row>
    <row r="73" spans="2:3" x14ac:dyDescent="0.15">
      <c r="B73" s="390"/>
      <c r="C73" s="390"/>
    </row>
    <row r="74" spans="2:3" x14ac:dyDescent="0.15">
      <c r="B74" s="390"/>
      <c r="C74" s="390"/>
    </row>
    <row r="75" spans="2:3" x14ac:dyDescent="0.15">
      <c r="B75" s="390"/>
      <c r="C75" s="390"/>
    </row>
    <row r="76" spans="2:3" x14ac:dyDescent="0.15">
      <c r="B76" s="390"/>
      <c r="C76" s="390"/>
    </row>
    <row r="77" spans="2:3" x14ac:dyDescent="0.15">
      <c r="B77" s="390"/>
      <c r="C77" s="390"/>
    </row>
    <row r="78" spans="2:3" x14ac:dyDescent="0.15">
      <c r="B78" s="390"/>
      <c r="C78" s="390"/>
    </row>
    <row r="79" spans="2:3" x14ac:dyDescent="0.15">
      <c r="B79" s="390"/>
      <c r="C79" s="390"/>
    </row>
    <row r="80" spans="2:3" x14ac:dyDescent="0.15">
      <c r="B80" s="390"/>
      <c r="C80" s="390"/>
    </row>
    <row r="81" spans="2:3" x14ac:dyDescent="0.15">
      <c r="B81" s="390"/>
      <c r="C81" s="390"/>
    </row>
    <row r="82" spans="2:3" x14ac:dyDescent="0.15">
      <c r="B82" s="390"/>
      <c r="C82" s="390"/>
    </row>
    <row r="83" spans="2:3" x14ac:dyDescent="0.15">
      <c r="B83" s="390"/>
      <c r="C83" s="390"/>
    </row>
    <row r="84" spans="2:3" x14ac:dyDescent="0.15">
      <c r="B84" s="390"/>
      <c r="C84" s="390"/>
    </row>
    <row r="85" spans="2:3" x14ac:dyDescent="0.15">
      <c r="B85" s="390"/>
      <c r="C85" s="390"/>
    </row>
    <row r="86" spans="2:3" x14ac:dyDescent="0.15">
      <c r="B86" s="390"/>
      <c r="C86" s="390"/>
    </row>
    <row r="87" spans="2:3" x14ac:dyDescent="0.15">
      <c r="B87" s="390"/>
      <c r="C87" s="390"/>
    </row>
    <row r="88" spans="2:3" x14ac:dyDescent="0.15">
      <c r="B88" s="390"/>
      <c r="C88" s="390"/>
    </row>
    <row r="89" spans="2:3" x14ac:dyDescent="0.15">
      <c r="B89" s="390"/>
      <c r="C89" s="390"/>
    </row>
    <row r="90" spans="2:3" x14ac:dyDescent="0.15">
      <c r="B90" s="390"/>
      <c r="C90" s="390"/>
    </row>
    <row r="91" spans="2:3" x14ac:dyDescent="0.15">
      <c r="B91" s="390"/>
      <c r="C91" s="390"/>
    </row>
    <row r="92" spans="2:3" x14ac:dyDescent="0.15">
      <c r="B92" s="390"/>
      <c r="C92" s="390"/>
    </row>
    <row r="93" spans="2:3" x14ac:dyDescent="0.15">
      <c r="B93" s="390"/>
      <c r="C93" s="390"/>
    </row>
    <row r="94" spans="2:3" x14ac:dyDescent="0.15">
      <c r="B94" s="390"/>
      <c r="C94" s="390"/>
    </row>
    <row r="95" spans="2:3" x14ac:dyDescent="0.15">
      <c r="B95" s="390"/>
      <c r="C95" s="390"/>
    </row>
    <row r="96" spans="2:3" x14ac:dyDescent="0.15">
      <c r="B96" s="390"/>
      <c r="C96" s="390"/>
    </row>
    <row r="97" spans="2:3" x14ac:dyDescent="0.15">
      <c r="B97" s="390"/>
      <c r="C97" s="390"/>
    </row>
    <row r="98" spans="2:3" x14ac:dyDescent="0.15">
      <c r="B98" s="390"/>
      <c r="C98" s="390"/>
    </row>
    <row r="99" spans="2:3" x14ac:dyDescent="0.15">
      <c r="B99" s="390"/>
      <c r="C99" s="390"/>
    </row>
    <row r="100" spans="2:3" x14ac:dyDescent="0.15">
      <c r="B100" s="390"/>
      <c r="C100" s="390"/>
    </row>
    <row r="101" spans="2:3" x14ac:dyDescent="0.15">
      <c r="B101" s="390"/>
      <c r="C101" s="390"/>
    </row>
    <row r="102" spans="2:3" x14ac:dyDescent="0.15">
      <c r="B102" s="390"/>
      <c r="C102" s="390"/>
    </row>
    <row r="103" spans="2:3" x14ac:dyDescent="0.15">
      <c r="B103" s="390"/>
      <c r="C103" s="390"/>
    </row>
    <row r="104" spans="2:3" x14ac:dyDescent="0.15">
      <c r="B104" s="390"/>
      <c r="C104" s="390"/>
    </row>
    <row r="105" spans="2:3" x14ac:dyDescent="0.15">
      <c r="B105" s="390"/>
      <c r="C105" s="390"/>
    </row>
    <row r="106" spans="2:3" x14ac:dyDescent="0.15">
      <c r="B106" s="390"/>
      <c r="C106" s="390"/>
    </row>
    <row r="107" spans="2:3" x14ac:dyDescent="0.15">
      <c r="B107" s="390"/>
      <c r="C107" s="390"/>
    </row>
    <row r="108" spans="2:3" x14ac:dyDescent="0.15">
      <c r="B108" s="390"/>
      <c r="C108" s="390"/>
    </row>
    <row r="109" spans="2:3" x14ac:dyDescent="0.15">
      <c r="B109" s="390"/>
      <c r="C109" s="390"/>
    </row>
    <row r="110" spans="2:3" x14ac:dyDescent="0.15">
      <c r="B110" s="390"/>
      <c r="C110" s="390"/>
    </row>
    <row r="111" spans="2:3" x14ac:dyDescent="0.15">
      <c r="B111" s="390"/>
      <c r="C111" s="390"/>
    </row>
    <row r="112" spans="2:3" x14ac:dyDescent="0.15">
      <c r="B112" s="390"/>
      <c r="C112" s="390"/>
    </row>
    <row r="113" spans="2:3" x14ac:dyDescent="0.15">
      <c r="B113" s="390"/>
      <c r="C113" s="390"/>
    </row>
    <row r="114" spans="2:3" x14ac:dyDescent="0.15">
      <c r="B114" s="390"/>
      <c r="C114" s="390"/>
    </row>
    <row r="115" spans="2:3" x14ac:dyDescent="0.15">
      <c r="B115" s="390"/>
      <c r="C115" s="390"/>
    </row>
    <row r="116" spans="2:3" x14ac:dyDescent="0.15">
      <c r="B116" s="390"/>
      <c r="C116" s="390"/>
    </row>
    <row r="117" spans="2:3" x14ac:dyDescent="0.15">
      <c r="B117" s="390"/>
      <c r="C117" s="390"/>
    </row>
    <row r="118" spans="2:3" x14ac:dyDescent="0.15">
      <c r="B118" s="390"/>
      <c r="C118" s="390"/>
    </row>
    <row r="119" spans="2:3" x14ac:dyDescent="0.15">
      <c r="B119" s="390"/>
      <c r="C119" s="390"/>
    </row>
    <row r="120" spans="2:3" x14ac:dyDescent="0.15">
      <c r="B120" s="390"/>
      <c r="C120" s="390"/>
    </row>
    <row r="121" spans="2:3" x14ac:dyDescent="0.15">
      <c r="B121" s="390"/>
      <c r="C121" s="390"/>
    </row>
    <row r="122" spans="2:3" x14ac:dyDescent="0.15">
      <c r="B122" s="390"/>
      <c r="C122" s="390"/>
    </row>
    <row r="123" spans="2:3" x14ac:dyDescent="0.15">
      <c r="B123" s="390"/>
      <c r="C123" s="390"/>
    </row>
    <row r="124" spans="2:3" x14ac:dyDescent="0.15">
      <c r="B124" s="390"/>
      <c r="C124" s="390"/>
    </row>
    <row r="125" spans="2:3" x14ac:dyDescent="0.15">
      <c r="B125" s="390"/>
      <c r="C125" s="390"/>
    </row>
    <row r="126" spans="2:3" x14ac:dyDescent="0.15">
      <c r="B126" s="390"/>
      <c r="C126" s="390"/>
    </row>
    <row r="127" spans="2:3" x14ac:dyDescent="0.15">
      <c r="B127" s="390"/>
      <c r="C127" s="390"/>
    </row>
    <row r="128" spans="2:3" x14ac:dyDescent="0.15">
      <c r="B128" s="390"/>
      <c r="C128" s="390"/>
    </row>
    <row r="129" spans="2:3" x14ac:dyDescent="0.15">
      <c r="B129" s="390"/>
      <c r="C129" s="390"/>
    </row>
    <row r="130" spans="2:3" x14ac:dyDescent="0.15">
      <c r="B130" s="390"/>
      <c r="C130" s="390"/>
    </row>
    <row r="131" spans="2:3" x14ac:dyDescent="0.15">
      <c r="B131" s="390"/>
      <c r="C131" s="390"/>
    </row>
    <row r="132" spans="2:3" x14ac:dyDescent="0.15">
      <c r="B132" s="390"/>
      <c r="C132" s="390"/>
    </row>
    <row r="133" spans="2:3" x14ac:dyDescent="0.15">
      <c r="B133" s="390"/>
      <c r="C133" s="390"/>
    </row>
    <row r="134" spans="2:3" x14ac:dyDescent="0.15">
      <c r="B134" s="390"/>
      <c r="C134" s="390"/>
    </row>
    <row r="135" spans="2:3" x14ac:dyDescent="0.15">
      <c r="B135" s="390"/>
      <c r="C135" s="390"/>
    </row>
    <row r="136" spans="2:3" x14ac:dyDescent="0.15">
      <c r="B136" s="390"/>
      <c r="C136" s="390"/>
    </row>
    <row r="137" spans="2:3" x14ac:dyDescent="0.15">
      <c r="B137" s="390"/>
      <c r="C137" s="390"/>
    </row>
    <row r="138" spans="2:3" x14ac:dyDescent="0.15">
      <c r="B138" s="390"/>
      <c r="C138" s="390"/>
    </row>
    <row r="139" spans="2:3" x14ac:dyDescent="0.15">
      <c r="B139" s="390"/>
      <c r="C139" s="390"/>
    </row>
    <row r="140" spans="2:3" x14ac:dyDescent="0.15">
      <c r="B140" s="390"/>
      <c r="C140" s="390"/>
    </row>
    <row r="141" spans="2:3" x14ac:dyDescent="0.15">
      <c r="B141" s="390"/>
      <c r="C141" s="390"/>
    </row>
    <row r="142" spans="2:3" x14ac:dyDescent="0.15">
      <c r="B142" s="390"/>
      <c r="C142" s="390"/>
    </row>
    <row r="143" spans="2:3" x14ac:dyDescent="0.15">
      <c r="B143" s="390"/>
      <c r="C143" s="390"/>
    </row>
    <row r="144" spans="2:3" x14ac:dyDescent="0.15">
      <c r="B144" s="390"/>
      <c r="C144" s="390"/>
    </row>
    <row r="145" spans="2:3" x14ac:dyDescent="0.15">
      <c r="B145" s="390"/>
      <c r="C145" s="390"/>
    </row>
    <row r="146" spans="2:3" x14ac:dyDescent="0.15">
      <c r="B146" s="390"/>
      <c r="C146" s="390"/>
    </row>
    <row r="147" spans="2:3" x14ac:dyDescent="0.15">
      <c r="B147" s="390"/>
      <c r="C147" s="390"/>
    </row>
    <row r="148" spans="2:3" x14ac:dyDescent="0.15">
      <c r="B148" s="390"/>
      <c r="C148" s="390"/>
    </row>
    <row r="149" spans="2:3" x14ac:dyDescent="0.15">
      <c r="B149" s="390"/>
      <c r="C149" s="390"/>
    </row>
    <row r="150" spans="2:3" x14ac:dyDescent="0.15">
      <c r="B150" s="390"/>
      <c r="C150" s="390"/>
    </row>
    <row r="151" spans="2:3" x14ac:dyDescent="0.15">
      <c r="B151" s="390"/>
      <c r="C151" s="390"/>
    </row>
    <row r="152" spans="2:3" x14ac:dyDescent="0.15">
      <c r="B152" s="390"/>
      <c r="C152" s="390"/>
    </row>
    <row r="153" spans="2:3" x14ac:dyDescent="0.15">
      <c r="B153" s="390"/>
      <c r="C153" s="390"/>
    </row>
    <row r="154" spans="2:3" x14ac:dyDescent="0.15">
      <c r="B154" s="390"/>
      <c r="C154" s="390"/>
    </row>
    <row r="155" spans="2:3" x14ac:dyDescent="0.15">
      <c r="B155" s="390"/>
      <c r="C155" s="390"/>
    </row>
    <row r="156" spans="2:3" x14ac:dyDescent="0.15">
      <c r="B156" s="390"/>
      <c r="C156" s="390"/>
    </row>
    <row r="157" spans="2:3" x14ac:dyDescent="0.15">
      <c r="B157" s="390"/>
      <c r="C157" s="390"/>
    </row>
    <row r="158" spans="2:3" x14ac:dyDescent="0.15">
      <c r="B158" s="390"/>
      <c r="C158" s="390"/>
    </row>
    <row r="159" spans="2:3" x14ac:dyDescent="0.15">
      <c r="B159" s="390"/>
      <c r="C159" s="390"/>
    </row>
    <row r="160" spans="2:3" x14ac:dyDescent="0.15">
      <c r="B160" s="390"/>
      <c r="C160" s="390"/>
    </row>
    <row r="161" spans="2:3" x14ac:dyDescent="0.15">
      <c r="B161" s="390"/>
      <c r="C161" s="390"/>
    </row>
    <row r="162" spans="2:3" x14ac:dyDescent="0.15">
      <c r="B162" s="390"/>
      <c r="C162" s="390"/>
    </row>
    <row r="163" spans="2:3" x14ac:dyDescent="0.15">
      <c r="B163" s="390"/>
      <c r="C163" s="390"/>
    </row>
    <row r="164" spans="2:3" x14ac:dyDescent="0.15">
      <c r="B164" s="390"/>
      <c r="C164" s="390"/>
    </row>
    <row r="165" spans="2:3" x14ac:dyDescent="0.15">
      <c r="B165" s="390"/>
      <c r="C165" s="390"/>
    </row>
    <row r="166" spans="2:3" x14ac:dyDescent="0.15">
      <c r="B166" s="390"/>
      <c r="C166" s="390"/>
    </row>
    <row r="167" spans="2:3" x14ac:dyDescent="0.15">
      <c r="B167" s="390"/>
      <c r="C167" s="390"/>
    </row>
    <row r="168" spans="2:3" x14ac:dyDescent="0.15">
      <c r="B168" s="390"/>
      <c r="C168" s="390"/>
    </row>
    <row r="169" spans="2:3" x14ac:dyDescent="0.15">
      <c r="B169" s="390"/>
      <c r="C169" s="390"/>
    </row>
    <row r="170" spans="2:3" x14ac:dyDescent="0.15">
      <c r="B170" s="390"/>
      <c r="C170" s="390"/>
    </row>
    <row r="171" spans="2:3" x14ac:dyDescent="0.15">
      <c r="B171" s="390"/>
      <c r="C171" s="390"/>
    </row>
    <row r="172" spans="2:3" x14ac:dyDescent="0.15">
      <c r="B172" s="390"/>
      <c r="C172" s="390"/>
    </row>
    <row r="173" spans="2:3" x14ac:dyDescent="0.15">
      <c r="B173" s="390"/>
      <c r="C173" s="390"/>
    </row>
    <row r="174" spans="2:3" x14ac:dyDescent="0.15">
      <c r="B174" s="390"/>
      <c r="C174" s="390"/>
    </row>
    <row r="175" spans="2:3" x14ac:dyDescent="0.15">
      <c r="B175" s="390"/>
      <c r="C175" s="390"/>
    </row>
    <row r="176" spans="2:3" x14ac:dyDescent="0.15">
      <c r="B176" s="390"/>
      <c r="C176" s="390"/>
    </row>
    <row r="177" spans="2:3" x14ac:dyDescent="0.15">
      <c r="B177" s="390"/>
      <c r="C177" s="390"/>
    </row>
    <row r="178" spans="2:3" x14ac:dyDescent="0.15">
      <c r="B178" s="390"/>
      <c r="C178" s="390"/>
    </row>
    <row r="179" spans="2:3" x14ac:dyDescent="0.15">
      <c r="B179" s="390"/>
      <c r="C179" s="390"/>
    </row>
    <row r="180" spans="2:3" x14ac:dyDescent="0.15">
      <c r="B180" s="390"/>
      <c r="C180" s="390"/>
    </row>
    <row r="181" spans="2:3" x14ac:dyDescent="0.15">
      <c r="B181" s="390"/>
      <c r="C181" s="390"/>
    </row>
    <row r="182" spans="2:3" x14ac:dyDescent="0.15">
      <c r="B182" s="390"/>
      <c r="C182" s="390"/>
    </row>
    <row r="183" spans="2:3" x14ac:dyDescent="0.15">
      <c r="B183" s="390"/>
      <c r="C183" s="390"/>
    </row>
    <row r="184" spans="2:3" x14ac:dyDescent="0.15">
      <c r="B184" s="390"/>
      <c r="C184" s="390"/>
    </row>
    <row r="185" spans="2:3" x14ac:dyDescent="0.15">
      <c r="B185" s="390"/>
      <c r="C185" s="390"/>
    </row>
    <row r="186" spans="2:3" x14ac:dyDescent="0.15">
      <c r="B186" s="390"/>
      <c r="C186" s="390"/>
    </row>
    <row r="187" spans="2:3" x14ac:dyDescent="0.15">
      <c r="B187" s="390"/>
      <c r="C187" s="390"/>
    </row>
    <row r="188" spans="2:3" x14ac:dyDescent="0.15">
      <c r="B188" s="390"/>
      <c r="C188" s="390"/>
    </row>
    <row r="189" spans="2:3" x14ac:dyDescent="0.15">
      <c r="B189" s="390"/>
      <c r="C189" s="390"/>
    </row>
    <row r="190" spans="2:3" x14ac:dyDescent="0.15">
      <c r="B190" s="390"/>
      <c r="C190" s="390"/>
    </row>
    <row r="191" spans="2:3" x14ac:dyDescent="0.15">
      <c r="B191" s="390"/>
      <c r="C191" s="390"/>
    </row>
    <row r="192" spans="2:3" x14ac:dyDescent="0.15">
      <c r="B192" s="390"/>
      <c r="C192" s="390"/>
    </row>
    <row r="193" spans="2:3" x14ac:dyDescent="0.15">
      <c r="B193" s="390"/>
      <c r="C193" s="390"/>
    </row>
    <row r="194" spans="2:3" x14ac:dyDescent="0.15">
      <c r="B194" s="390"/>
      <c r="C194" s="390"/>
    </row>
    <row r="195" spans="2:3" x14ac:dyDescent="0.15">
      <c r="B195" s="390"/>
      <c r="C195" s="390"/>
    </row>
    <row r="196" spans="2:3" x14ac:dyDescent="0.15">
      <c r="B196" s="390"/>
      <c r="C196" s="390"/>
    </row>
    <row r="197" spans="2:3" x14ac:dyDescent="0.15">
      <c r="B197" s="390"/>
      <c r="C197" s="390"/>
    </row>
    <row r="198" spans="2:3" x14ac:dyDescent="0.15">
      <c r="B198" s="390"/>
      <c r="C198" s="390"/>
    </row>
    <row r="199" spans="2:3" x14ac:dyDescent="0.15">
      <c r="B199" s="390"/>
      <c r="C199" s="390"/>
    </row>
    <row r="200" spans="2:3" x14ac:dyDescent="0.15">
      <c r="B200" s="390"/>
      <c r="C200" s="390"/>
    </row>
    <row r="201" spans="2:3" x14ac:dyDescent="0.15">
      <c r="B201" s="390"/>
      <c r="C201" s="390"/>
    </row>
    <row r="202" spans="2:3" x14ac:dyDescent="0.15">
      <c r="B202" s="390"/>
      <c r="C202" s="390"/>
    </row>
    <row r="203" spans="2:3" x14ac:dyDescent="0.15">
      <c r="B203" s="390"/>
      <c r="C203" s="390"/>
    </row>
    <row r="204" spans="2:3" x14ac:dyDescent="0.15">
      <c r="B204" s="390"/>
      <c r="C204" s="390"/>
    </row>
    <row r="205" spans="2:3" x14ac:dyDescent="0.15">
      <c r="B205" s="390"/>
      <c r="C205" s="390"/>
    </row>
    <row r="206" spans="2:3" x14ac:dyDescent="0.15">
      <c r="B206" s="390"/>
      <c r="C206" s="390"/>
    </row>
    <row r="207" spans="2:3" x14ac:dyDescent="0.15">
      <c r="B207" s="390"/>
      <c r="C207" s="390"/>
    </row>
    <row r="208" spans="2:3" x14ac:dyDescent="0.15">
      <c r="B208" s="390"/>
      <c r="C208" s="390"/>
    </row>
    <row r="209" spans="2:3" x14ac:dyDescent="0.15">
      <c r="B209" s="390"/>
      <c r="C209" s="390"/>
    </row>
    <row r="210" spans="2:3" x14ac:dyDescent="0.15">
      <c r="B210" s="390"/>
      <c r="C210" s="390"/>
    </row>
    <row r="211" spans="2:3" x14ac:dyDescent="0.15">
      <c r="B211" s="390"/>
      <c r="C211" s="390"/>
    </row>
    <row r="212" spans="2:3" x14ac:dyDescent="0.15">
      <c r="B212" s="390"/>
      <c r="C212" s="390"/>
    </row>
    <row r="213" spans="2:3" x14ac:dyDescent="0.15">
      <c r="B213" s="390"/>
      <c r="C213" s="390"/>
    </row>
    <row r="214" spans="2:3" x14ac:dyDescent="0.15">
      <c r="B214" s="390"/>
      <c r="C214" s="390"/>
    </row>
    <row r="215" spans="2:3" x14ac:dyDescent="0.15">
      <c r="B215" s="390"/>
      <c r="C215" s="390"/>
    </row>
    <row r="216" spans="2:3" x14ac:dyDescent="0.15">
      <c r="B216" s="390"/>
      <c r="C216" s="390"/>
    </row>
    <row r="217" spans="2:3" x14ac:dyDescent="0.15">
      <c r="B217" s="390"/>
      <c r="C217" s="390"/>
    </row>
    <row r="218" spans="2:3" x14ac:dyDescent="0.15">
      <c r="B218" s="390"/>
      <c r="C218" s="390"/>
    </row>
    <row r="219" spans="2:3" x14ac:dyDescent="0.15">
      <c r="B219" s="390"/>
      <c r="C219" s="390"/>
    </row>
    <row r="220" spans="2:3" x14ac:dyDescent="0.15">
      <c r="B220" s="390"/>
      <c r="C220" s="390"/>
    </row>
    <row r="221" spans="2:3" x14ac:dyDescent="0.15">
      <c r="B221" s="390"/>
      <c r="C221" s="390"/>
    </row>
    <row r="222" spans="2:3" x14ac:dyDescent="0.15">
      <c r="B222" s="390"/>
      <c r="C222" s="390"/>
    </row>
    <row r="223" spans="2:3" x14ac:dyDescent="0.15">
      <c r="B223" s="390"/>
      <c r="C223" s="390"/>
    </row>
    <row r="224" spans="2:3" x14ac:dyDescent="0.15">
      <c r="B224" s="390"/>
      <c r="C224" s="390"/>
    </row>
    <row r="225" spans="2:3" x14ac:dyDescent="0.15">
      <c r="B225" s="390"/>
      <c r="C225" s="390"/>
    </row>
    <row r="226" spans="2:3" x14ac:dyDescent="0.15">
      <c r="B226" s="390"/>
      <c r="C226" s="390"/>
    </row>
    <row r="227" spans="2:3" x14ac:dyDescent="0.15">
      <c r="B227" s="390"/>
      <c r="C227" s="390"/>
    </row>
    <row r="228" spans="2:3" x14ac:dyDescent="0.15">
      <c r="B228" s="390"/>
      <c r="C228" s="390"/>
    </row>
    <row r="229" spans="2:3" x14ac:dyDescent="0.15">
      <c r="B229" s="390"/>
      <c r="C229" s="390"/>
    </row>
    <row r="230" spans="2:3" x14ac:dyDescent="0.15">
      <c r="B230" s="390"/>
      <c r="C230" s="390"/>
    </row>
    <row r="231" spans="2:3" x14ac:dyDescent="0.15">
      <c r="B231" s="390"/>
      <c r="C231" s="390"/>
    </row>
    <row r="232" spans="2:3" x14ac:dyDescent="0.15">
      <c r="B232" s="390"/>
      <c r="C232" s="390"/>
    </row>
    <row r="233" spans="2:3" x14ac:dyDescent="0.15">
      <c r="B233" s="390"/>
      <c r="C233" s="390"/>
    </row>
    <row r="234" spans="2:3" x14ac:dyDescent="0.15">
      <c r="B234" s="390"/>
      <c r="C234" s="390"/>
    </row>
    <row r="235" spans="2:3" x14ac:dyDescent="0.15">
      <c r="B235" s="390"/>
      <c r="C235" s="390"/>
    </row>
    <row r="236" spans="2:3" x14ac:dyDescent="0.15">
      <c r="B236" s="390"/>
      <c r="C236" s="390"/>
    </row>
    <row r="237" spans="2:3" x14ac:dyDescent="0.15">
      <c r="B237" s="390"/>
      <c r="C237" s="390"/>
    </row>
    <row r="238" spans="2:3" x14ac:dyDescent="0.15">
      <c r="B238" s="390"/>
      <c r="C238" s="390"/>
    </row>
    <row r="239" spans="2:3" x14ac:dyDescent="0.15">
      <c r="B239" s="390"/>
      <c r="C239" s="390"/>
    </row>
    <row r="240" spans="2:3" x14ac:dyDescent="0.15">
      <c r="B240" s="390"/>
      <c r="C240" s="390"/>
    </row>
    <row r="241" spans="2:3" x14ac:dyDescent="0.15">
      <c r="B241" s="390"/>
      <c r="C241" s="390"/>
    </row>
    <row r="242" spans="2:3" x14ac:dyDescent="0.15">
      <c r="B242" s="390"/>
      <c r="C242" s="390"/>
    </row>
    <row r="243" spans="2:3" x14ac:dyDescent="0.15">
      <c r="B243" s="390"/>
      <c r="C243" s="390"/>
    </row>
    <row r="244" spans="2:3" x14ac:dyDescent="0.15">
      <c r="B244" s="390"/>
      <c r="C244" s="390"/>
    </row>
    <row r="245" spans="2:3" x14ac:dyDescent="0.15">
      <c r="B245" s="390"/>
      <c r="C245" s="390"/>
    </row>
    <row r="246" spans="2:3" x14ac:dyDescent="0.15">
      <c r="B246" s="390"/>
      <c r="C246" s="390"/>
    </row>
    <row r="247" spans="2:3" x14ac:dyDescent="0.15">
      <c r="B247" s="390"/>
      <c r="C247" s="390"/>
    </row>
    <row r="248" spans="2:3" x14ac:dyDescent="0.15">
      <c r="B248" s="390"/>
      <c r="C248" s="390"/>
    </row>
    <row r="249" spans="2:3" x14ac:dyDescent="0.15">
      <c r="B249" s="390"/>
      <c r="C249" s="390"/>
    </row>
    <row r="250" spans="2:3" x14ac:dyDescent="0.15">
      <c r="B250" s="390"/>
      <c r="C250" s="390"/>
    </row>
    <row r="251" spans="2:3" x14ac:dyDescent="0.15">
      <c r="B251" s="390"/>
      <c r="C251" s="390"/>
    </row>
    <row r="252" spans="2:3" x14ac:dyDescent="0.15">
      <c r="B252" s="390"/>
      <c r="C252" s="390"/>
    </row>
    <row r="253" spans="2:3" x14ac:dyDescent="0.15">
      <c r="B253" s="390"/>
      <c r="C253" s="390"/>
    </row>
    <row r="254" spans="2:3" x14ac:dyDescent="0.15">
      <c r="B254" s="390"/>
      <c r="C254" s="390"/>
    </row>
    <row r="255" spans="2:3" x14ac:dyDescent="0.15">
      <c r="B255" s="390"/>
      <c r="C255" s="390"/>
    </row>
    <row r="256" spans="2:3" x14ac:dyDescent="0.15">
      <c r="B256" s="390"/>
      <c r="C256" s="390"/>
    </row>
    <row r="257" spans="2:3" x14ac:dyDescent="0.15">
      <c r="B257" s="390"/>
      <c r="C257" s="390"/>
    </row>
    <row r="258" spans="2:3" x14ac:dyDescent="0.15">
      <c r="B258" s="390"/>
      <c r="C258" s="390"/>
    </row>
    <row r="259" spans="2:3" x14ac:dyDescent="0.15">
      <c r="B259" s="390"/>
      <c r="C259" s="390"/>
    </row>
    <row r="260" spans="2:3" x14ac:dyDescent="0.15">
      <c r="B260" s="390"/>
      <c r="C260" s="390"/>
    </row>
    <row r="261" spans="2:3" x14ac:dyDescent="0.15">
      <c r="B261" s="390"/>
      <c r="C261" s="390"/>
    </row>
    <row r="262" spans="2:3" x14ac:dyDescent="0.15">
      <c r="B262" s="390"/>
      <c r="C262" s="390"/>
    </row>
    <row r="263" spans="2:3" x14ac:dyDescent="0.15">
      <c r="B263" s="390"/>
      <c r="C263" s="390"/>
    </row>
    <row r="264" spans="2:3" x14ac:dyDescent="0.15">
      <c r="B264" s="390"/>
      <c r="C264" s="390"/>
    </row>
    <row r="265" spans="2:3" x14ac:dyDescent="0.15">
      <c r="B265" s="390"/>
      <c r="C265" s="390"/>
    </row>
    <row r="266" spans="2:3" x14ac:dyDescent="0.15">
      <c r="B266" s="390"/>
      <c r="C266" s="390"/>
    </row>
    <row r="267" spans="2:3" x14ac:dyDescent="0.15">
      <c r="B267" s="390"/>
      <c r="C267" s="390"/>
    </row>
    <row r="268" spans="2:3" x14ac:dyDescent="0.15">
      <c r="B268" s="390"/>
      <c r="C268" s="390"/>
    </row>
    <row r="269" spans="2:3" x14ac:dyDescent="0.15">
      <c r="B269" s="390"/>
      <c r="C269" s="390"/>
    </row>
    <row r="270" spans="2:3" x14ac:dyDescent="0.15">
      <c r="B270" s="390"/>
      <c r="C270" s="390"/>
    </row>
    <row r="271" spans="2:3" x14ac:dyDescent="0.15">
      <c r="B271" s="390"/>
      <c r="C271" s="390"/>
    </row>
    <row r="272" spans="2:3" x14ac:dyDescent="0.15">
      <c r="B272" s="390"/>
      <c r="C272" s="390"/>
    </row>
    <row r="273" spans="2:3" x14ac:dyDescent="0.15">
      <c r="B273" s="390"/>
      <c r="C273" s="390"/>
    </row>
    <row r="274" spans="2:3" x14ac:dyDescent="0.15">
      <c r="B274" s="390"/>
      <c r="C274" s="390"/>
    </row>
    <row r="275" spans="2:3" x14ac:dyDescent="0.15">
      <c r="B275" s="390"/>
      <c r="C275" s="390"/>
    </row>
    <row r="276" spans="2:3" x14ac:dyDescent="0.15">
      <c r="B276" s="390"/>
      <c r="C276" s="390"/>
    </row>
    <row r="277" spans="2:3" x14ac:dyDescent="0.15">
      <c r="B277" s="390"/>
      <c r="C277" s="390"/>
    </row>
    <row r="278" spans="2:3" x14ac:dyDescent="0.15">
      <c r="B278" s="390"/>
      <c r="C278" s="390"/>
    </row>
    <row r="279" spans="2:3" x14ac:dyDescent="0.15">
      <c r="B279" s="390"/>
      <c r="C279" s="390"/>
    </row>
    <row r="280" spans="2:3" x14ac:dyDescent="0.15">
      <c r="B280" s="390"/>
      <c r="C280" s="390"/>
    </row>
    <row r="281" spans="2:3" x14ac:dyDescent="0.15">
      <c r="B281" s="390"/>
      <c r="C281" s="390"/>
    </row>
    <row r="282" spans="2:3" x14ac:dyDescent="0.15">
      <c r="B282" s="390"/>
      <c r="C282" s="390"/>
    </row>
    <row r="283" spans="2:3" x14ac:dyDescent="0.15">
      <c r="B283" s="390"/>
      <c r="C283" s="390"/>
    </row>
    <row r="284" spans="2:3" x14ac:dyDescent="0.15">
      <c r="B284" s="390"/>
      <c r="C284" s="390"/>
    </row>
    <row r="285" spans="2:3" x14ac:dyDescent="0.15">
      <c r="B285" s="390"/>
      <c r="C285" s="390"/>
    </row>
    <row r="286" spans="2:3" x14ac:dyDescent="0.15">
      <c r="B286" s="390"/>
      <c r="C286" s="390"/>
    </row>
    <row r="287" spans="2:3" x14ac:dyDescent="0.15">
      <c r="B287" s="390"/>
      <c r="C287" s="390"/>
    </row>
    <row r="288" spans="2:3" x14ac:dyDescent="0.15">
      <c r="B288" s="390"/>
      <c r="C288" s="390"/>
    </row>
    <row r="289" spans="2:3" x14ac:dyDescent="0.15">
      <c r="B289" s="390"/>
      <c r="C289" s="390"/>
    </row>
    <row r="290" spans="2:3" x14ac:dyDescent="0.15">
      <c r="B290" s="390"/>
      <c r="C290" s="390"/>
    </row>
    <row r="291" spans="2:3" x14ac:dyDescent="0.15">
      <c r="B291" s="390"/>
      <c r="C291" s="390"/>
    </row>
    <row r="292" spans="2:3" x14ac:dyDescent="0.15">
      <c r="B292" s="390"/>
      <c r="C292" s="390"/>
    </row>
    <row r="293" spans="2:3" x14ac:dyDescent="0.15">
      <c r="B293" s="390"/>
      <c r="C293" s="390"/>
    </row>
    <row r="294" spans="2:3" x14ac:dyDescent="0.15">
      <c r="B294" s="416"/>
      <c r="C294" s="416"/>
    </row>
    <row r="295" spans="2:3" x14ac:dyDescent="0.15">
      <c r="B295" s="416"/>
      <c r="C295" s="416"/>
    </row>
    <row r="296" spans="2:3" x14ac:dyDescent="0.15">
      <c r="B296" s="416"/>
      <c r="C296" s="416"/>
    </row>
    <row r="297" spans="2:3" x14ac:dyDescent="0.15">
      <c r="B297" s="416"/>
      <c r="C297" s="416"/>
    </row>
    <row r="298" spans="2:3" x14ac:dyDescent="0.15">
      <c r="B298" s="416"/>
      <c r="C298" s="416"/>
    </row>
    <row r="299" spans="2:3" x14ac:dyDescent="0.15">
      <c r="B299" s="416"/>
      <c r="C299" s="416"/>
    </row>
    <row r="300" spans="2:3" x14ac:dyDescent="0.15">
      <c r="B300" s="416"/>
      <c r="C300" s="416"/>
    </row>
    <row r="301" spans="2:3" x14ac:dyDescent="0.15">
      <c r="B301" s="416"/>
      <c r="C301" s="416"/>
    </row>
    <row r="302" spans="2:3" x14ac:dyDescent="0.15">
      <c r="B302" s="416"/>
      <c r="C302" s="416"/>
    </row>
    <row r="303" spans="2:3" x14ac:dyDescent="0.15">
      <c r="B303" s="416"/>
      <c r="C303" s="416"/>
    </row>
    <row r="304" spans="2:3" x14ac:dyDescent="0.15">
      <c r="B304" s="416"/>
      <c r="C304" s="416"/>
    </row>
    <row r="305" spans="2:3" x14ac:dyDescent="0.15">
      <c r="B305" s="416"/>
      <c r="C305" s="416"/>
    </row>
    <row r="306" spans="2:3" x14ac:dyDescent="0.15">
      <c r="B306" s="416"/>
      <c r="C306" s="416"/>
    </row>
    <row r="307" spans="2:3" x14ac:dyDescent="0.15">
      <c r="B307" s="416"/>
      <c r="C307" s="416"/>
    </row>
    <row r="308" spans="2:3" x14ac:dyDescent="0.15">
      <c r="B308" s="416"/>
      <c r="C308" s="416"/>
    </row>
    <row r="309" spans="2:3" x14ac:dyDescent="0.15">
      <c r="B309" s="416"/>
      <c r="C309" s="416"/>
    </row>
    <row r="310" spans="2:3" x14ac:dyDescent="0.15">
      <c r="B310" s="416"/>
      <c r="C310" s="416"/>
    </row>
    <row r="311" spans="2:3" x14ac:dyDescent="0.15">
      <c r="B311" s="416"/>
      <c r="C311" s="416"/>
    </row>
    <row r="312" spans="2:3" x14ac:dyDescent="0.15">
      <c r="B312" s="416"/>
      <c r="C312" s="416"/>
    </row>
    <row r="313" spans="2:3" x14ac:dyDescent="0.15">
      <c r="B313" s="416"/>
      <c r="C313" s="416"/>
    </row>
    <row r="314" spans="2:3" x14ac:dyDescent="0.15">
      <c r="B314" s="416"/>
      <c r="C314" s="416"/>
    </row>
    <row r="315" spans="2:3" x14ac:dyDescent="0.15">
      <c r="B315" s="416"/>
      <c r="C315" s="416"/>
    </row>
    <row r="316" spans="2:3" x14ac:dyDescent="0.15">
      <c r="B316" s="416"/>
      <c r="C316" s="416"/>
    </row>
    <row r="317" spans="2:3" x14ac:dyDescent="0.15">
      <c r="B317" s="416"/>
      <c r="C317" s="416"/>
    </row>
    <row r="318" spans="2:3" x14ac:dyDescent="0.15">
      <c r="B318" s="416"/>
      <c r="C318" s="416"/>
    </row>
    <row r="319" spans="2:3" x14ac:dyDescent="0.15">
      <c r="B319" s="416"/>
      <c r="C319" s="416"/>
    </row>
    <row r="320" spans="2:3" x14ac:dyDescent="0.15">
      <c r="B320" s="416"/>
      <c r="C320" s="416"/>
    </row>
    <row r="321" spans="2:3" x14ac:dyDescent="0.15">
      <c r="B321" s="416"/>
      <c r="C321" s="416"/>
    </row>
    <row r="322" spans="2:3" x14ac:dyDescent="0.15">
      <c r="B322" s="416"/>
      <c r="C322" s="416"/>
    </row>
    <row r="323" spans="2:3" x14ac:dyDescent="0.15">
      <c r="B323" s="416"/>
      <c r="C323" s="416"/>
    </row>
    <row r="324" spans="2:3" x14ac:dyDescent="0.15">
      <c r="B324" s="416"/>
      <c r="C324" s="416"/>
    </row>
    <row r="325" spans="2:3" x14ac:dyDescent="0.15">
      <c r="B325" s="416"/>
      <c r="C325" s="416"/>
    </row>
    <row r="326" spans="2:3" x14ac:dyDescent="0.15">
      <c r="B326" s="416"/>
      <c r="C326" s="416"/>
    </row>
    <row r="327" spans="2:3" x14ac:dyDescent="0.15">
      <c r="B327" s="416"/>
      <c r="C327" s="416"/>
    </row>
    <row r="328" spans="2:3" x14ac:dyDescent="0.15">
      <c r="B328" s="416"/>
      <c r="C328" s="416"/>
    </row>
    <row r="329" spans="2:3" x14ac:dyDescent="0.15">
      <c r="B329" s="416"/>
      <c r="C329" s="416"/>
    </row>
    <row r="330" spans="2:3" x14ac:dyDescent="0.15">
      <c r="B330" s="416"/>
      <c r="C330" s="416"/>
    </row>
    <row r="331" spans="2:3" x14ac:dyDescent="0.15">
      <c r="B331" s="416"/>
      <c r="C331" s="416"/>
    </row>
    <row r="332" spans="2:3" x14ac:dyDescent="0.15">
      <c r="B332" s="416"/>
      <c r="C332" s="416"/>
    </row>
    <row r="333" spans="2:3" x14ac:dyDescent="0.15">
      <c r="B333" s="416"/>
      <c r="C333" s="416"/>
    </row>
    <row r="334" spans="2:3" x14ac:dyDescent="0.15">
      <c r="B334" s="416"/>
      <c r="C334" s="416"/>
    </row>
    <row r="335" spans="2:3" x14ac:dyDescent="0.15">
      <c r="B335" s="416"/>
      <c r="C335" s="416"/>
    </row>
    <row r="336" spans="2:3" x14ac:dyDescent="0.15">
      <c r="B336" s="416"/>
      <c r="C336" s="416"/>
    </row>
    <row r="337" spans="2:3" x14ac:dyDescent="0.15">
      <c r="B337" s="416"/>
      <c r="C337" s="416"/>
    </row>
    <row r="338" spans="2:3" x14ac:dyDescent="0.15">
      <c r="B338" s="416"/>
      <c r="C338" s="416"/>
    </row>
    <row r="339" spans="2:3" x14ac:dyDescent="0.15">
      <c r="B339" s="416"/>
      <c r="C339" s="416"/>
    </row>
    <row r="340" spans="2:3" x14ac:dyDescent="0.15">
      <c r="B340" s="416"/>
      <c r="C340" s="416"/>
    </row>
    <row r="341" spans="2:3" x14ac:dyDescent="0.15">
      <c r="B341" s="416"/>
      <c r="C341" s="416"/>
    </row>
    <row r="342" spans="2:3" x14ac:dyDescent="0.15">
      <c r="B342" s="416"/>
      <c r="C342" s="416"/>
    </row>
    <row r="343" spans="2:3" x14ac:dyDescent="0.15">
      <c r="B343" s="416"/>
      <c r="C343" s="416"/>
    </row>
    <row r="344" spans="2:3" x14ac:dyDescent="0.15">
      <c r="B344" s="416"/>
      <c r="C344" s="416"/>
    </row>
    <row r="345" spans="2:3" x14ac:dyDescent="0.15">
      <c r="B345" s="416"/>
      <c r="C345" s="416"/>
    </row>
    <row r="346" spans="2:3" x14ac:dyDescent="0.15">
      <c r="B346" s="416"/>
      <c r="C346" s="416"/>
    </row>
    <row r="347" spans="2:3" x14ac:dyDescent="0.15">
      <c r="B347" s="416"/>
      <c r="C347" s="416"/>
    </row>
    <row r="348" spans="2:3" x14ac:dyDescent="0.15">
      <c r="B348" s="416"/>
      <c r="C348" s="416"/>
    </row>
    <row r="349" spans="2:3" x14ac:dyDescent="0.15">
      <c r="B349" s="416"/>
      <c r="C349" s="416"/>
    </row>
    <row r="350" spans="2:3" x14ac:dyDescent="0.15">
      <c r="B350" s="416"/>
      <c r="C350" s="416"/>
    </row>
    <row r="351" spans="2:3" x14ac:dyDescent="0.15">
      <c r="B351" s="416"/>
      <c r="C351" s="416"/>
    </row>
    <row r="352" spans="2:3" x14ac:dyDescent="0.15">
      <c r="B352" s="416"/>
      <c r="C352" s="416"/>
    </row>
    <row r="353" spans="2:3" x14ac:dyDescent="0.15">
      <c r="B353" s="416"/>
      <c r="C353" s="416"/>
    </row>
    <row r="354" spans="2:3" x14ac:dyDescent="0.15">
      <c r="B354" s="416"/>
      <c r="C354" s="416"/>
    </row>
    <row r="355" spans="2:3" x14ac:dyDescent="0.15">
      <c r="B355" s="416"/>
      <c r="C355" s="416"/>
    </row>
    <row r="356" spans="2:3" x14ac:dyDescent="0.15">
      <c r="B356" s="416"/>
      <c r="C356" s="416"/>
    </row>
    <row r="357" spans="2:3" x14ac:dyDescent="0.15">
      <c r="B357" s="416"/>
      <c r="C357" s="416"/>
    </row>
    <row r="358" spans="2:3" x14ac:dyDescent="0.15">
      <c r="B358" s="416"/>
      <c r="C358" s="416"/>
    </row>
    <row r="359" spans="2:3" x14ac:dyDescent="0.15">
      <c r="B359" s="416"/>
      <c r="C359" s="416"/>
    </row>
    <row r="360" spans="2:3" x14ac:dyDescent="0.15">
      <c r="B360" s="416"/>
      <c r="C360" s="416"/>
    </row>
    <row r="361" spans="2:3" x14ac:dyDescent="0.15">
      <c r="B361" s="416"/>
      <c r="C361" s="416"/>
    </row>
    <row r="362" spans="2:3" x14ac:dyDescent="0.15">
      <c r="B362" s="416"/>
      <c r="C362" s="416"/>
    </row>
    <row r="363" spans="2:3" x14ac:dyDescent="0.15">
      <c r="B363" s="416"/>
      <c r="C363" s="416"/>
    </row>
    <row r="364" spans="2:3" x14ac:dyDescent="0.15">
      <c r="B364" s="416"/>
      <c r="C364" s="416"/>
    </row>
    <row r="365" spans="2:3" x14ac:dyDescent="0.15">
      <c r="B365" s="416"/>
      <c r="C365" s="416"/>
    </row>
    <row r="366" spans="2:3" x14ac:dyDescent="0.15">
      <c r="B366" s="416"/>
      <c r="C366" s="416"/>
    </row>
    <row r="367" spans="2:3" x14ac:dyDescent="0.15">
      <c r="B367" s="416"/>
      <c r="C367" s="416"/>
    </row>
    <row r="368" spans="2:3" x14ac:dyDescent="0.15">
      <c r="B368" s="416"/>
      <c r="C368" s="416"/>
    </row>
    <row r="369" spans="2:3" x14ac:dyDescent="0.15">
      <c r="B369" s="416"/>
      <c r="C369" s="416"/>
    </row>
    <row r="370" spans="2:3" x14ac:dyDescent="0.15">
      <c r="B370" s="416"/>
      <c r="C370" s="416"/>
    </row>
    <row r="371" spans="2:3" x14ac:dyDescent="0.15">
      <c r="B371" s="416"/>
      <c r="C371" s="416"/>
    </row>
    <row r="372" spans="2:3" x14ac:dyDescent="0.15">
      <c r="B372" s="416"/>
      <c r="C372" s="416"/>
    </row>
    <row r="373" spans="2:3" x14ac:dyDescent="0.15">
      <c r="B373" s="416"/>
      <c r="C373" s="416"/>
    </row>
    <row r="374" spans="2:3" x14ac:dyDescent="0.15">
      <c r="B374" s="416"/>
      <c r="C374" s="416"/>
    </row>
    <row r="375" spans="2:3" x14ac:dyDescent="0.15">
      <c r="B375" s="416"/>
      <c r="C375" s="416"/>
    </row>
    <row r="376" spans="2:3" x14ac:dyDescent="0.15">
      <c r="B376" s="416"/>
      <c r="C376" s="416"/>
    </row>
    <row r="377" spans="2:3" x14ac:dyDescent="0.15">
      <c r="B377" s="416"/>
      <c r="C377" s="416"/>
    </row>
    <row r="378" spans="2:3" x14ac:dyDescent="0.15">
      <c r="B378" s="416"/>
      <c r="C378" s="416"/>
    </row>
    <row r="379" spans="2:3" x14ac:dyDescent="0.15">
      <c r="B379" s="416"/>
      <c r="C379" s="416"/>
    </row>
    <row r="380" spans="2:3" x14ac:dyDescent="0.15">
      <c r="B380" s="416"/>
      <c r="C380" s="416"/>
    </row>
    <row r="381" spans="2:3" x14ac:dyDescent="0.15">
      <c r="B381" s="416"/>
      <c r="C381" s="416"/>
    </row>
    <row r="382" spans="2:3" x14ac:dyDescent="0.15">
      <c r="B382" s="416"/>
      <c r="C382" s="416"/>
    </row>
    <row r="383" spans="2:3" x14ac:dyDescent="0.15">
      <c r="B383" s="416"/>
      <c r="C383" s="416"/>
    </row>
    <row r="384" spans="2:3" x14ac:dyDescent="0.15">
      <c r="B384" s="416"/>
      <c r="C384" s="416"/>
    </row>
    <row r="385" spans="2:3" x14ac:dyDescent="0.15">
      <c r="B385" s="416"/>
      <c r="C385" s="416"/>
    </row>
    <row r="386" spans="2:3" x14ac:dyDescent="0.15">
      <c r="B386" s="416"/>
      <c r="C386" s="416"/>
    </row>
    <row r="387" spans="2:3" x14ac:dyDescent="0.15">
      <c r="B387" s="416"/>
      <c r="C387" s="416"/>
    </row>
    <row r="388" spans="2:3" x14ac:dyDescent="0.15">
      <c r="B388" s="416"/>
      <c r="C388" s="416"/>
    </row>
    <row r="389" spans="2:3" x14ac:dyDescent="0.15">
      <c r="B389" s="416"/>
      <c r="C389" s="416"/>
    </row>
    <row r="390" spans="2:3" x14ac:dyDescent="0.15">
      <c r="B390" s="416"/>
      <c r="C390" s="416"/>
    </row>
    <row r="391" spans="2:3" x14ac:dyDescent="0.15">
      <c r="B391" s="416"/>
      <c r="C391" s="416"/>
    </row>
    <row r="392" spans="2:3" x14ac:dyDescent="0.15">
      <c r="B392" s="416"/>
      <c r="C392" s="416"/>
    </row>
    <row r="393" spans="2:3" x14ac:dyDescent="0.15">
      <c r="B393" s="416"/>
      <c r="C393" s="416"/>
    </row>
    <row r="394" spans="2:3" x14ac:dyDescent="0.15">
      <c r="B394" s="416"/>
      <c r="C394" s="416"/>
    </row>
    <row r="395" spans="2:3" x14ac:dyDescent="0.15">
      <c r="B395" s="416"/>
      <c r="C395" s="416"/>
    </row>
    <row r="396" spans="2:3" x14ac:dyDescent="0.15">
      <c r="B396" s="416"/>
      <c r="C396" s="416"/>
    </row>
    <row r="397" spans="2:3" x14ac:dyDescent="0.15">
      <c r="B397" s="416"/>
      <c r="C397" s="416"/>
    </row>
    <row r="398" spans="2:3" x14ac:dyDescent="0.15">
      <c r="B398" s="416"/>
      <c r="C398" s="416"/>
    </row>
    <row r="399" spans="2:3" x14ac:dyDescent="0.15">
      <c r="B399" s="416"/>
      <c r="C399" s="416"/>
    </row>
    <row r="400" spans="2:3" x14ac:dyDescent="0.15">
      <c r="B400" s="416"/>
      <c r="C400" s="416"/>
    </row>
    <row r="401" spans="2:3" x14ac:dyDescent="0.15">
      <c r="B401" s="416"/>
      <c r="C401" s="416"/>
    </row>
    <row r="402" spans="2:3" x14ac:dyDescent="0.15">
      <c r="B402" s="416"/>
      <c r="C402" s="416"/>
    </row>
    <row r="403" spans="2:3" x14ac:dyDescent="0.15">
      <c r="B403" s="416"/>
      <c r="C403" s="416"/>
    </row>
    <row r="404" spans="2:3" x14ac:dyDescent="0.15">
      <c r="B404" s="416"/>
      <c r="C404" s="416"/>
    </row>
    <row r="405" spans="2:3" x14ac:dyDescent="0.15">
      <c r="B405" s="416"/>
      <c r="C405" s="416"/>
    </row>
    <row r="406" spans="2:3" x14ac:dyDescent="0.15">
      <c r="B406" s="416"/>
      <c r="C406" s="416"/>
    </row>
    <row r="407" spans="2:3" x14ac:dyDescent="0.15">
      <c r="B407" s="416"/>
      <c r="C407" s="416"/>
    </row>
    <row r="408" spans="2:3" x14ac:dyDescent="0.15">
      <c r="B408" s="416"/>
      <c r="C408" s="416"/>
    </row>
    <row r="409" spans="2:3" x14ac:dyDescent="0.15">
      <c r="B409" s="416"/>
      <c r="C409" s="416"/>
    </row>
    <row r="410" spans="2:3" x14ac:dyDescent="0.15">
      <c r="B410" s="416"/>
      <c r="C410" s="416"/>
    </row>
    <row r="411" spans="2:3" x14ac:dyDescent="0.15">
      <c r="B411" s="416"/>
      <c r="C411" s="416"/>
    </row>
    <row r="412" spans="2:3" x14ac:dyDescent="0.15">
      <c r="B412" s="416"/>
      <c r="C412" s="416"/>
    </row>
    <row r="413" spans="2:3" x14ac:dyDescent="0.15">
      <c r="B413" s="416"/>
      <c r="C413" s="416"/>
    </row>
    <row r="414" spans="2:3" x14ac:dyDescent="0.15">
      <c r="B414" s="416"/>
      <c r="C414" s="416"/>
    </row>
    <row r="415" spans="2:3" x14ac:dyDescent="0.15">
      <c r="B415" s="416"/>
      <c r="C415" s="416"/>
    </row>
    <row r="416" spans="2:3" x14ac:dyDescent="0.15">
      <c r="B416" s="416"/>
      <c r="C416" s="416"/>
    </row>
    <row r="417" spans="2:3" x14ac:dyDescent="0.15">
      <c r="B417" s="416"/>
      <c r="C417" s="416"/>
    </row>
    <row r="418" spans="2:3" x14ac:dyDescent="0.15">
      <c r="B418" s="416"/>
      <c r="C418" s="416"/>
    </row>
    <row r="419" spans="2:3" x14ac:dyDescent="0.15">
      <c r="B419" s="416"/>
      <c r="C419" s="416"/>
    </row>
    <row r="420" spans="2:3" x14ac:dyDescent="0.15">
      <c r="B420" s="416"/>
      <c r="C420" s="416"/>
    </row>
    <row r="421" spans="2:3" x14ac:dyDescent="0.15">
      <c r="B421" s="416"/>
      <c r="C421" s="416"/>
    </row>
    <row r="422" spans="2:3" x14ac:dyDescent="0.15">
      <c r="B422" s="416"/>
      <c r="C422" s="416"/>
    </row>
    <row r="423" spans="2:3" x14ac:dyDescent="0.15">
      <c r="B423" s="416"/>
      <c r="C423" s="416"/>
    </row>
    <row r="424" spans="2:3" x14ac:dyDescent="0.15">
      <c r="B424" s="416"/>
      <c r="C424" s="416"/>
    </row>
    <row r="425" spans="2:3" x14ac:dyDescent="0.15">
      <c r="B425" s="416"/>
      <c r="C425" s="416"/>
    </row>
    <row r="426" spans="2:3" x14ac:dyDescent="0.15">
      <c r="B426" s="416"/>
      <c r="C426" s="416"/>
    </row>
    <row r="427" spans="2:3" x14ac:dyDescent="0.15">
      <c r="B427" s="416"/>
      <c r="C427" s="416"/>
    </row>
    <row r="428" spans="2:3" x14ac:dyDescent="0.15">
      <c r="B428" s="416"/>
      <c r="C428" s="416"/>
    </row>
    <row r="429" spans="2:3" x14ac:dyDescent="0.15">
      <c r="B429" s="416"/>
      <c r="C429" s="416"/>
    </row>
    <row r="430" spans="2:3" x14ac:dyDescent="0.15">
      <c r="B430" s="416"/>
      <c r="C430" s="416"/>
    </row>
    <row r="431" spans="2:3" x14ac:dyDescent="0.15">
      <c r="B431" s="416"/>
      <c r="C431" s="416"/>
    </row>
    <row r="432" spans="2:3" x14ac:dyDescent="0.15">
      <c r="B432" s="416"/>
      <c r="C432" s="416"/>
    </row>
    <row r="433" spans="2:3" x14ac:dyDescent="0.15">
      <c r="B433" s="416"/>
      <c r="C433" s="416"/>
    </row>
    <row r="434" spans="2:3" x14ac:dyDescent="0.15">
      <c r="B434" s="416"/>
      <c r="C434" s="416"/>
    </row>
    <row r="435" spans="2:3" x14ac:dyDescent="0.15">
      <c r="B435" s="416"/>
      <c r="C435" s="416"/>
    </row>
    <row r="436" spans="2:3" x14ac:dyDescent="0.15">
      <c r="B436" s="416"/>
      <c r="C436" s="416"/>
    </row>
    <row r="437" spans="2:3" x14ac:dyDescent="0.15">
      <c r="B437" s="416"/>
      <c r="C437" s="416"/>
    </row>
    <row r="438" spans="2:3" x14ac:dyDescent="0.15">
      <c r="B438" s="416"/>
      <c r="C438" s="416"/>
    </row>
    <row r="439" spans="2:3" x14ac:dyDescent="0.15">
      <c r="B439" s="416"/>
      <c r="C439" s="416"/>
    </row>
    <row r="440" spans="2:3" x14ac:dyDescent="0.15">
      <c r="B440" s="416"/>
      <c r="C440" s="416"/>
    </row>
    <row r="441" spans="2:3" x14ac:dyDescent="0.15">
      <c r="B441" s="416"/>
      <c r="C441" s="416"/>
    </row>
    <row r="442" spans="2:3" x14ac:dyDescent="0.15">
      <c r="B442" s="416"/>
      <c r="C442" s="416"/>
    </row>
    <row r="443" spans="2:3" x14ac:dyDescent="0.15">
      <c r="B443" s="416"/>
      <c r="C443" s="416"/>
    </row>
    <row r="444" spans="2:3" x14ac:dyDescent="0.15">
      <c r="B444" s="416"/>
      <c r="C444" s="416"/>
    </row>
    <row r="445" spans="2:3" x14ac:dyDescent="0.15">
      <c r="B445" s="416"/>
      <c r="C445" s="416"/>
    </row>
    <row r="446" spans="2:3" x14ac:dyDescent="0.15">
      <c r="B446" s="416"/>
      <c r="C446" s="416"/>
    </row>
    <row r="447" spans="2:3" x14ac:dyDescent="0.15">
      <c r="B447" s="416"/>
      <c r="C447" s="416"/>
    </row>
    <row r="448" spans="2:3" x14ac:dyDescent="0.15">
      <c r="B448" s="416"/>
      <c r="C448" s="416"/>
    </row>
    <row r="449" spans="2:3" x14ac:dyDescent="0.15">
      <c r="B449" s="416"/>
      <c r="C449" s="416"/>
    </row>
    <row r="450" spans="2:3" x14ac:dyDescent="0.15">
      <c r="B450" s="416"/>
      <c r="C450" s="416"/>
    </row>
    <row r="451" spans="2:3" x14ac:dyDescent="0.15">
      <c r="B451" s="416"/>
      <c r="C451" s="416"/>
    </row>
    <row r="452" spans="2:3" x14ac:dyDescent="0.15">
      <c r="B452" s="416"/>
      <c r="C452" s="416"/>
    </row>
    <row r="453" spans="2:3" x14ac:dyDescent="0.15">
      <c r="B453" s="416"/>
      <c r="C453" s="416"/>
    </row>
    <row r="454" spans="2:3" x14ac:dyDescent="0.15">
      <c r="B454" s="416"/>
      <c r="C454" s="416"/>
    </row>
    <row r="455" spans="2:3" x14ac:dyDescent="0.15">
      <c r="B455" s="416"/>
      <c r="C455" s="416"/>
    </row>
    <row r="456" spans="2:3" x14ac:dyDescent="0.15">
      <c r="B456" s="416"/>
      <c r="C456" s="416"/>
    </row>
    <row r="457" spans="2:3" x14ac:dyDescent="0.15">
      <c r="B457" s="416"/>
      <c r="C457" s="416"/>
    </row>
    <row r="458" spans="2:3" x14ac:dyDescent="0.15">
      <c r="B458" s="416"/>
      <c r="C458" s="416"/>
    </row>
    <row r="459" spans="2:3" x14ac:dyDescent="0.15">
      <c r="B459" s="416"/>
      <c r="C459" s="416"/>
    </row>
    <row r="460" spans="2:3" x14ac:dyDescent="0.15">
      <c r="B460" s="416"/>
      <c r="C460" s="416"/>
    </row>
    <row r="461" spans="2:3" x14ac:dyDescent="0.15">
      <c r="B461" s="416"/>
      <c r="C461" s="416"/>
    </row>
    <row r="462" spans="2:3" x14ac:dyDescent="0.15">
      <c r="B462" s="416"/>
      <c r="C462" s="416"/>
    </row>
    <row r="463" spans="2:3" x14ac:dyDescent="0.15">
      <c r="B463" s="416"/>
      <c r="C463" s="416"/>
    </row>
    <row r="464" spans="2:3" x14ac:dyDescent="0.15">
      <c r="B464" s="416"/>
      <c r="C464" s="416"/>
    </row>
    <row r="465" spans="2:3" x14ac:dyDescent="0.15">
      <c r="B465" s="416"/>
      <c r="C465" s="416"/>
    </row>
    <row r="466" spans="2:3" x14ac:dyDescent="0.15">
      <c r="B466" s="416"/>
      <c r="C466" s="416"/>
    </row>
    <row r="467" spans="2:3" x14ac:dyDescent="0.15">
      <c r="B467" s="416"/>
      <c r="C467" s="416"/>
    </row>
    <row r="468" spans="2:3" x14ac:dyDescent="0.15">
      <c r="B468" s="416"/>
      <c r="C468" s="416"/>
    </row>
    <row r="469" spans="2:3" x14ac:dyDescent="0.15">
      <c r="B469" s="416"/>
      <c r="C469" s="416"/>
    </row>
    <row r="470" spans="2:3" x14ac:dyDescent="0.15">
      <c r="B470" s="416"/>
      <c r="C470" s="416"/>
    </row>
    <row r="471" spans="2:3" x14ac:dyDescent="0.15">
      <c r="B471" s="416"/>
      <c r="C471" s="416"/>
    </row>
    <row r="472" spans="2:3" x14ac:dyDescent="0.15">
      <c r="B472" s="416"/>
      <c r="C472" s="416"/>
    </row>
    <row r="473" spans="2:3" x14ac:dyDescent="0.15">
      <c r="B473" s="416"/>
      <c r="C473" s="416"/>
    </row>
    <row r="474" spans="2:3" x14ac:dyDescent="0.15">
      <c r="B474" s="416"/>
      <c r="C474" s="416"/>
    </row>
    <row r="475" spans="2:3" x14ac:dyDescent="0.15">
      <c r="B475" s="416"/>
      <c r="C475" s="416"/>
    </row>
    <row r="476" spans="2:3" x14ac:dyDescent="0.15">
      <c r="B476" s="416"/>
      <c r="C476" s="416"/>
    </row>
    <row r="477" spans="2:3" x14ac:dyDescent="0.15">
      <c r="B477" s="416"/>
      <c r="C477" s="416"/>
    </row>
    <row r="478" spans="2:3" x14ac:dyDescent="0.15">
      <c r="B478" s="416"/>
      <c r="C478" s="416"/>
    </row>
    <row r="479" spans="2:3" x14ac:dyDescent="0.15">
      <c r="B479" s="416"/>
      <c r="C479" s="416"/>
    </row>
    <row r="480" spans="2:3" x14ac:dyDescent="0.15">
      <c r="B480" s="416"/>
      <c r="C480" s="416"/>
    </row>
    <row r="481" spans="2:3" x14ac:dyDescent="0.15">
      <c r="B481" s="416"/>
      <c r="C481" s="416"/>
    </row>
    <row r="482" spans="2:3" x14ac:dyDescent="0.15">
      <c r="B482" s="416"/>
      <c r="C482" s="416"/>
    </row>
    <row r="483" spans="2:3" x14ac:dyDescent="0.15">
      <c r="B483" s="416"/>
      <c r="C483" s="416"/>
    </row>
    <row r="484" spans="2:3" x14ac:dyDescent="0.15">
      <c r="B484" s="416"/>
      <c r="C484" s="416"/>
    </row>
    <row r="485" spans="2:3" x14ac:dyDescent="0.15">
      <c r="B485" s="416"/>
      <c r="C485" s="416"/>
    </row>
    <row r="486" spans="2:3" x14ac:dyDescent="0.15">
      <c r="B486" s="416"/>
      <c r="C486" s="416"/>
    </row>
    <row r="487" spans="2:3" x14ac:dyDescent="0.15">
      <c r="B487" s="416"/>
      <c r="C487" s="416"/>
    </row>
    <row r="488" spans="2:3" x14ac:dyDescent="0.15">
      <c r="B488" s="416"/>
      <c r="C488" s="416"/>
    </row>
    <row r="489" spans="2:3" x14ac:dyDescent="0.15">
      <c r="B489" s="416"/>
      <c r="C489" s="416"/>
    </row>
    <row r="490" spans="2:3" x14ac:dyDescent="0.15">
      <c r="B490" s="416"/>
      <c r="C490" s="416"/>
    </row>
    <row r="491" spans="2:3" x14ac:dyDescent="0.15">
      <c r="B491" s="416"/>
      <c r="C491" s="416"/>
    </row>
    <row r="492" spans="2:3" x14ac:dyDescent="0.15">
      <c r="B492" s="416"/>
      <c r="C492" s="416"/>
    </row>
    <row r="493" spans="2:3" x14ac:dyDescent="0.15">
      <c r="B493" s="416"/>
      <c r="C493" s="416"/>
    </row>
    <row r="494" spans="2:3" x14ac:dyDescent="0.15">
      <c r="B494" s="416"/>
      <c r="C494" s="416"/>
    </row>
    <row r="495" spans="2:3" x14ac:dyDescent="0.15">
      <c r="B495" s="416"/>
      <c r="C495" s="416"/>
    </row>
    <row r="496" spans="2:3" x14ac:dyDescent="0.15">
      <c r="B496" s="416"/>
      <c r="C496" s="416"/>
    </row>
    <row r="497" spans="2:3" x14ac:dyDescent="0.15">
      <c r="B497" s="416"/>
      <c r="C497" s="416"/>
    </row>
    <row r="498" spans="2:3" x14ac:dyDescent="0.15">
      <c r="B498" s="416"/>
      <c r="C498" s="416"/>
    </row>
    <row r="499" spans="2:3" x14ac:dyDescent="0.15">
      <c r="B499" s="416"/>
      <c r="C499" s="416"/>
    </row>
    <row r="500" spans="2:3" x14ac:dyDescent="0.15">
      <c r="B500" s="416"/>
      <c r="C500" s="416"/>
    </row>
    <row r="501" spans="2:3" x14ac:dyDescent="0.15">
      <c r="B501" s="416"/>
      <c r="C501" s="416"/>
    </row>
    <row r="502" spans="2:3" x14ac:dyDescent="0.15">
      <c r="B502" s="416"/>
      <c r="C502" s="416"/>
    </row>
    <row r="503" spans="2:3" x14ac:dyDescent="0.15">
      <c r="B503" s="416"/>
      <c r="C503" s="416"/>
    </row>
    <row r="504" spans="2:3" x14ac:dyDescent="0.15">
      <c r="B504" s="416"/>
      <c r="C504" s="416"/>
    </row>
    <row r="505" spans="2:3" x14ac:dyDescent="0.15">
      <c r="B505" s="416"/>
      <c r="C505" s="416"/>
    </row>
    <row r="506" spans="2:3" x14ac:dyDescent="0.15">
      <c r="B506" s="416"/>
      <c r="C506" s="416"/>
    </row>
    <row r="507" spans="2:3" x14ac:dyDescent="0.15">
      <c r="B507" s="416"/>
      <c r="C507" s="416"/>
    </row>
    <row r="508" spans="2:3" x14ac:dyDescent="0.15">
      <c r="B508" s="416"/>
      <c r="C508" s="416"/>
    </row>
    <row r="509" spans="2:3" x14ac:dyDescent="0.15">
      <c r="B509" s="416"/>
      <c r="C509" s="416"/>
    </row>
    <row r="510" spans="2:3" x14ac:dyDescent="0.15">
      <c r="B510" s="416"/>
      <c r="C510" s="416"/>
    </row>
    <row r="511" spans="2:3" x14ac:dyDescent="0.15">
      <c r="B511" s="416"/>
      <c r="C511" s="416"/>
    </row>
    <row r="512" spans="2:3" x14ac:dyDescent="0.15">
      <c r="B512" s="416"/>
      <c r="C512" s="416"/>
    </row>
    <row r="513" spans="2:3" x14ac:dyDescent="0.15">
      <c r="B513" s="416"/>
      <c r="C513" s="416"/>
    </row>
    <row r="514" spans="2:3" x14ac:dyDescent="0.15">
      <c r="B514" s="416"/>
      <c r="C514" s="416"/>
    </row>
    <row r="515" spans="2:3" x14ac:dyDescent="0.15">
      <c r="B515" s="416"/>
      <c r="C515" s="416"/>
    </row>
    <row r="516" spans="2:3" x14ac:dyDescent="0.15">
      <c r="B516" s="416"/>
      <c r="C516" s="416"/>
    </row>
    <row r="517" spans="2:3" x14ac:dyDescent="0.15">
      <c r="B517" s="416"/>
      <c r="C517" s="416"/>
    </row>
    <row r="518" spans="2:3" x14ac:dyDescent="0.15">
      <c r="B518" s="416"/>
      <c r="C518" s="416"/>
    </row>
    <row r="519" spans="2:3" x14ac:dyDescent="0.15">
      <c r="B519" s="416"/>
      <c r="C519" s="416"/>
    </row>
    <row r="520" spans="2:3" x14ac:dyDescent="0.15">
      <c r="B520" s="416"/>
      <c r="C520" s="416"/>
    </row>
    <row r="521" spans="2:3" x14ac:dyDescent="0.15">
      <c r="B521" s="416"/>
      <c r="C521" s="416"/>
    </row>
    <row r="522" spans="2:3" x14ac:dyDescent="0.15">
      <c r="B522" s="416"/>
      <c r="C522" s="416"/>
    </row>
    <row r="523" spans="2:3" x14ac:dyDescent="0.15">
      <c r="B523" s="416"/>
      <c r="C523" s="416"/>
    </row>
    <row r="524" spans="2:3" x14ac:dyDescent="0.15">
      <c r="B524" s="416"/>
      <c r="C524" s="416"/>
    </row>
    <row r="525" spans="2:3" x14ac:dyDescent="0.15">
      <c r="B525" s="416"/>
      <c r="C525" s="416"/>
    </row>
    <row r="526" spans="2:3" x14ac:dyDescent="0.15">
      <c r="B526" s="416"/>
      <c r="C526" s="416"/>
    </row>
    <row r="527" spans="2:3" x14ac:dyDescent="0.15">
      <c r="B527" s="416"/>
      <c r="C527" s="416"/>
    </row>
    <row r="528" spans="2:3" x14ac:dyDescent="0.15">
      <c r="B528" s="416"/>
      <c r="C528" s="416"/>
    </row>
    <row r="529" spans="2:3" x14ac:dyDescent="0.15">
      <c r="B529" s="416"/>
      <c r="C529" s="416"/>
    </row>
    <row r="530" spans="2:3" x14ac:dyDescent="0.15">
      <c r="B530" s="416"/>
      <c r="C530" s="416"/>
    </row>
    <row r="531" spans="2:3" x14ac:dyDescent="0.15">
      <c r="B531" s="416"/>
      <c r="C531" s="416"/>
    </row>
    <row r="532" spans="2:3" x14ac:dyDescent="0.15">
      <c r="B532" s="416"/>
      <c r="C532" s="416"/>
    </row>
    <row r="533" spans="2:3" x14ac:dyDescent="0.15">
      <c r="B533" s="416"/>
      <c r="C533" s="416"/>
    </row>
    <row r="534" spans="2:3" x14ac:dyDescent="0.15">
      <c r="B534" s="416"/>
      <c r="C534" s="416"/>
    </row>
    <row r="535" spans="2:3" x14ac:dyDescent="0.15">
      <c r="B535" s="416"/>
      <c r="C535" s="416"/>
    </row>
    <row r="536" spans="2:3" x14ac:dyDescent="0.15">
      <c r="B536" s="416"/>
      <c r="C536" s="416"/>
    </row>
    <row r="537" spans="2:3" x14ac:dyDescent="0.15">
      <c r="B537" s="416"/>
      <c r="C537" s="416"/>
    </row>
    <row r="538" spans="2:3" x14ac:dyDescent="0.15">
      <c r="B538" s="416"/>
      <c r="C538" s="416"/>
    </row>
    <row r="539" spans="2:3" x14ac:dyDescent="0.15">
      <c r="B539" s="416"/>
      <c r="C539" s="416"/>
    </row>
    <row r="540" spans="2:3" x14ac:dyDescent="0.15">
      <c r="B540" s="416"/>
      <c r="C540" s="416"/>
    </row>
    <row r="541" spans="2:3" x14ac:dyDescent="0.15">
      <c r="B541" s="416"/>
      <c r="C541" s="416"/>
    </row>
    <row r="542" spans="2:3" x14ac:dyDescent="0.15">
      <c r="B542" s="416"/>
      <c r="C542" s="416"/>
    </row>
    <row r="543" spans="2:3" x14ac:dyDescent="0.15">
      <c r="B543" s="416"/>
      <c r="C543" s="416"/>
    </row>
    <row r="544" spans="2:3" x14ac:dyDescent="0.15">
      <c r="B544" s="416"/>
      <c r="C544" s="416"/>
    </row>
    <row r="545" spans="2:3" x14ac:dyDescent="0.15">
      <c r="B545" s="416"/>
      <c r="C545" s="416"/>
    </row>
    <row r="546" spans="2:3" x14ac:dyDescent="0.15">
      <c r="B546" s="416"/>
      <c r="C546" s="416"/>
    </row>
    <row r="547" spans="2:3" x14ac:dyDescent="0.15">
      <c r="B547" s="416"/>
      <c r="C547" s="416"/>
    </row>
    <row r="548" spans="2:3" x14ac:dyDescent="0.15">
      <c r="B548" s="416"/>
      <c r="C548" s="416"/>
    </row>
    <row r="549" spans="2:3" x14ac:dyDescent="0.15">
      <c r="B549" s="416"/>
      <c r="C549" s="416"/>
    </row>
    <row r="550" spans="2:3" x14ac:dyDescent="0.15">
      <c r="B550" s="416"/>
      <c r="C550" s="416"/>
    </row>
    <row r="551" spans="2:3" x14ac:dyDescent="0.15">
      <c r="B551" s="416"/>
      <c r="C551" s="416"/>
    </row>
    <row r="552" spans="2:3" x14ac:dyDescent="0.15">
      <c r="B552" s="416"/>
      <c r="C552" s="416"/>
    </row>
    <row r="553" spans="2:3" x14ac:dyDescent="0.15">
      <c r="B553" s="416"/>
      <c r="C553" s="416"/>
    </row>
    <row r="554" spans="2:3" x14ac:dyDescent="0.15">
      <c r="B554" s="416"/>
      <c r="C554" s="416"/>
    </row>
    <row r="555" spans="2:3" x14ac:dyDescent="0.15">
      <c r="B555" s="416"/>
      <c r="C555" s="416"/>
    </row>
    <row r="556" spans="2:3" x14ac:dyDescent="0.15">
      <c r="B556" s="416"/>
      <c r="C556" s="416"/>
    </row>
    <row r="557" spans="2:3" x14ac:dyDescent="0.15">
      <c r="B557" s="416"/>
      <c r="C557" s="416"/>
    </row>
    <row r="558" spans="2:3" x14ac:dyDescent="0.15">
      <c r="B558" s="416"/>
      <c r="C558" s="416"/>
    </row>
    <row r="559" spans="2:3" x14ac:dyDescent="0.15">
      <c r="B559" s="416"/>
      <c r="C559" s="416"/>
    </row>
    <row r="560" spans="2:3" x14ac:dyDescent="0.15">
      <c r="B560" s="416"/>
      <c r="C560" s="416"/>
    </row>
    <row r="561" spans="2:3" x14ac:dyDescent="0.15">
      <c r="B561" s="416"/>
      <c r="C561" s="416"/>
    </row>
    <row r="562" spans="2:3" x14ac:dyDescent="0.15">
      <c r="B562" s="416"/>
      <c r="C562" s="416"/>
    </row>
    <row r="563" spans="2:3" x14ac:dyDescent="0.15">
      <c r="B563" s="416"/>
      <c r="C563" s="416"/>
    </row>
    <row r="564" spans="2:3" x14ac:dyDescent="0.15">
      <c r="B564" s="416"/>
      <c r="C564" s="416"/>
    </row>
    <row r="565" spans="2:3" x14ac:dyDescent="0.15">
      <c r="B565" s="416"/>
      <c r="C565" s="416"/>
    </row>
    <row r="566" spans="2:3" x14ac:dyDescent="0.15">
      <c r="B566" s="416"/>
      <c r="C566" s="416"/>
    </row>
    <row r="567" spans="2:3" x14ac:dyDescent="0.15">
      <c r="B567" s="416"/>
      <c r="C567" s="416"/>
    </row>
    <row r="568" spans="2:3" x14ac:dyDescent="0.15">
      <c r="B568" s="416"/>
      <c r="C568" s="416"/>
    </row>
    <row r="569" spans="2:3" x14ac:dyDescent="0.15">
      <c r="B569" s="416"/>
      <c r="C569" s="416"/>
    </row>
    <row r="570" spans="2:3" x14ac:dyDescent="0.15">
      <c r="B570" s="416"/>
      <c r="C570" s="416"/>
    </row>
    <row r="571" spans="2:3" x14ac:dyDescent="0.15">
      <c r="B571" s="416"/>
      <c r="C571" s="416"/>
    </row>
    <row r="572" spans="2:3" x14ac:dyDescent="0.15">
      <c r="B572" s="416"/>
      <c r="C572" s="416"/>
    </row>
    <row r="573" spans="2:3" x14ac:dyDescent="0.15">
      <c r="B573" s="416"/>
      <c r="C573" s="416"/>
    </row>
    <row r="574" spans="2:3" x14ac:dyDescent="0.15">
      <c r="B574" s="416"/>
      <c r="C574" s="416"/>
    </row>
    <row r="575" spans="2:3" x14ac:dyDescent="0.15">
      <c r="B575" s="416"/>
      <c r="C575" s="416"/>
    </row>
    <row r="576" spans="2:3" x14ac:dyDescent="0.15">
      <c r="B576" s="416"/>
      <c r="C576" s="416"/>
    </row>
    <row r="577" spans="2:3" x14ac:dyDescent="0.15">
      <c r="B577" s="416"/>
      <c r="C577" s="416"/>
    </row>
    <row r="578" spans="2:3" x14ac:dyDescent="0.15">
      <c r="B578" s="416"/>
      <c r="C578" s="416"/>
    </row>
    <row r="579" spans="2:3" x14ac:dyDescent="0.15">
      <c r="B579" s="416"/>
      <c r="C579" s="416"/>
    </row>
    <row r="580" spans="2:3" x14ac:dyDescent="0.15">
      <c r="B580" s="416"/>
      <c r="C580" s="416"/>
    </row>
    <row r="581" spans="2:3" x14ac:dyDescent="0.15">
      <c r="B581" s="416"/>
      <c r="C581" s="416"/>
    </row>
    <row r="582" spans="2:3" x14ac:dyDescent="0.15">
      <c r="B582" s="416"/>
      <c r="C582" s="416"/>
    </row>
    <row r="583" spans="2:3" x14ac:dyDescent="0.15">
      <c r="B583" s="416"/>
      <c r="C583" s="416"/>
    </row>
    <row r="584" spans="2:3" x14ac:dyDescent="0.15">
      <c r="B584" s="416"/>
      <c r="C584" s="416"/>
    </row>
    <row r="585" spans="2:3" x14ac:dyDescent="0.15">
      <c r="B585" s="416"/>
      <c r="C585" s="416"/>
    </row>
    <row r="586" spans="2:3" x14ac:dyDescent="0.15">
      <c r="B586" s="416"/>
      <c r="C586" s="416"/>
    </row>
    <row r="587" spans="2:3" x14ac:dyDescent="0.15">
      <c r="B587" s="416"/>
      <c r="C587" s="416"/>
    </row>
    <row r="588" spans="2:3" x14ac:dyDescent="0.15">
      <c r="B588" s="416"/>
      <c r="C588" s="416"/>
    </row>
    <row r="589" spans="2:3" x14ac:dyDescent="0.15">
      <c r="B589" s="416"/>
      <c r="C589" s="416"/>
    </row>
    <row r="590" spans="2:3" x14ac:dyDescent="0.15">
      <c r="B590" s="416"/>
      <c r="C590" s="416"/>
    </row>
    <row r="591" spans="2:3" x14ac:dyDescent="0.15">
      <c r="B591" s="416"/>
      <c r="C591" s="416"/>
    </row>
    <row r="592" spans="2:3" x14ac:dyDescent="0.15">
      <c r="B592" s="416"/>
      <c r="C592" s="416"/>
    </row>
    <row r="593" spans="2:3" x14ac:dyDescent="0.15">
      <c r="B593" s="416"/>
      <c r="C593" s="416"/>
    </row>
    <row r="594" spans="2:3" x14ac:dyDescent="0.15">
      <c r="B594" s="416"/>
      <c r="C594" s="416"/>
    </row>
    <row r="595" spans="2:3" x14ac:dyDescent="0.15">
      <c r="B595" s="416"/>
      <c r="C595" s="416"/>
    </row>
    <row r="596" spans="2:3" x14ac:dyDescent="0.15">
      <c r="B596" s="416"/>
      <c r="C596" s="416"/>
    </row>
    <row r="597" spans="2:3" x14ac:dyDescent="0.15">
      <c r="B597" s="416"/>
      <c r="C597" s="416"/>
    </row>
    <row r="598" spans="2:3" x14ac:dyDescent="0.15">
      <c r="B598" s="416"/>
      <c r="C598" s="416"/>
    </row>
    <row r="599" spans="2:3" x14ac:dyDescent="0.15">
      <c r="B599" s="416"/>
      <c r="C599" s="416"/>
    </row>
    <row r="600" spans="2:3" x14ac:dyDescent="0.15">
      <c r="B600" s="416"/>
      <c r="C600" s="416"/>
    </row>
    <row r="601" spans="2:3" x14ac:dyDescent="0.15">
      <c r="B601" s="416"/>
      <c r="C601" s="416"/>
    </row>
    <row r="602" spans="2:3" x14ac:dyDescent="0.15">
      <c r="B602" s="416"/>
      <c r="C602" s="416"/>
    </row>
    <row r="603" spans="2:3" x14ac:dyDescent="0.15">
      <c r="B603" s="416"/>
      <c r="C603" s="416"/>
    </row>
    <row r="604" spans="2:3" x14ac:dyDescent="0.15">
      <c r="B604" s="416"/>
      <c r="C604" s="416"/>
    </row>
    <row r="605" spans="2:3" x14ac:dyDescent="0.15">
      <c r="B605" s="416"/>
      <c r="C605" s="416"/>
    </row>
    <row r="606" spans="2:3" x14ac:dyDescent="0.15">
      <c r="B606" s="416"/>
      <c r="C606" s="416"/>
    </row>
    <row r="607" spans="2:3" x14ac:dyDescent="0.15">
      <c r="B607" s="416"/>
      <c r="C607" s="416"/>
    </row>
    <row r="608" spans="2:3" x14ac:dyDescent="0.15">
      <c r="B608" s="416"/>
      <c r="C608" s="416"/>
    </row>
    <row r="609" spans="2:3" x14ac:dyDescent="0.15">
      <c r="B609" s="416"/>
      <c r="C609" s="416"/>
    </row>
    <row r="610" spans="2:3" x14ac:dyDescent="0.15">
      <c r="B610" s="416"/>
      <c r="C610" s="416"/>
    </row>
    <row r="611" spans="2:3" x14ac:dyDescent="0.15">
      <c r="B611" s="416"/>
      <c r="C611" s="416"/>
    </row>
    <row r="612" spans="2:3" x14ac:dyDescent="0.15">
      <c r="B612" s="416"/>
      <c r="C612" s="416"/>
    </row>
    <row r="613" spans="2:3" x14ac:dyDescent="0.15">
      <c r="B613" s="416"/>
      <c r="C613" s="416"/>
    </row>
    <row r="614" spans="2:3" x14ac:dyDescent="0.15">
      <c r="B614" s="416"/>
      <c r="C614" s="416"/>
    </row>
    <row r="615" spans="2:3" x14ac:dyDescent="0.15">
      <c r="B615" s="416"/>
      <c r="C615" s="416"/>
    </row>
    <row r="616" spans="2:3" x14ac:dyDescent="0.15">
      <c r="B616" s="416"/>
      <c r="C616" s="416"/>
    </row>
    <row r="617" spans="2:3" x14ac:dyDescent="0.15">
      <c r="B617" s="416"/>
      <c r="C617" s="416"/>
    </row>
    <row r="618" spans="2:3" x14ac:dyDescent="0.15">
      <c r="B618" s="416"/>
      <c r="C618" s="416"/>
    </row>
    <row r="619" spans="2:3" x14ac:dyDescent="0.15">
      <c r="B619" s="416"/>
      <c r="C619" s="416"/>
    </row>
    <row r="620" spans="2:3" x14ac:dyDescent="0.15">
      <c r="B620" s="416"/>
      <c r="C620" s="416"/>
    </row>
    <row r="621" spans="2:3" x14ac:dyDescent="0.15">
      <c r="B621" s="416"/>
      <c r="C621" s="416"/>
    </row>
    <row r="622" spans="2:3" x14ac:dyDescent="0.15">
      <c r="B622" s="416"/>
      <c r="C622" s="416"/>
    </row>
    <row r="623" spans="2:3" x14ac:dyDescent="0.15">
      <c r="B623" s="416"/>
      <c r="C623" s="416"/>
    </row>
    <row r="624" spans="2:3" x14ac:dyDescent="0.15">
      <c r="B624" s="416"/>
      <c r="C624" s="416"/>
    </row>
    <row r="625" spans="2:3" x14ac:dyDescent="0.15">
      <c r="B625" s="416"/>
      <c r="C625" s="416"/>
    </row>
    <row r="626" spans="2:3" x14ac:dyDescent="0.15">
      <c r="B626" s="416"/>
      <c r="C626" s="416"/>
    </row>
    <row r="627" spans="2:3" x14ac:dyDescent="0.15">
      <c r="B627" s="416"/>
      <c r="C627" s="416"/>
    </row>
    <row r="628" spans="2:3" x14ac:dyDescent="0.15">
      <c r="B628" s="416"/>
      <c r="C628" s="416"/>
    </row>
    <row r="629" spans="2:3" x14ac:dyDescent="0.15">
      <c r="B629" s="416"/>
      <c r="C629" s="416"/>
    </row>
    <row r="630" spans="2:3" x14ac:dyDescent="0.15">
      <c r="B630" s="416"/>
      <c r="C630" s="416"/>
    </row>
    <row r="631" spans="2:3" x14ac:dyDescent="0.15">
      <c r="B631" s="416"/>
      <c r="C631" s="416"/>
    </row>
    <row r="632" spans="2:3" x14ac:dyDescent="0.15">
      <c r="B632" s="416"/>
      <c r="C632" s="416"/>
    </row>
    <row r="633" spans="2:3" x14ac:dyDescent="0.15">
      <c r="B633" s="416"/>
      <c r="C633" s="416"/>
    </row>
    <row r="634" spans="2:3" x14ac:dyDescent="0.15">
      <c r="B634" s="416"/>
      <c r="C634" s="416"/>
    </row>
    <row r="635" spans="2:3" x14ac:dyDescent="0.15">
      <c r="B635" s="416"/>
      <c r="C635" s="416"/>
    </row>
    <row r="636" spans="2:3" x14ac:dyDescent="0.15">
      <c r="B636" s="416"/>
      <c r="C636" s="416"/>
    </row>
    <row r="637" spans="2:3" x14ac:dyDescent="0.15">
      <c r="B637" s="416"/>
      <c r="C637" s="416"/>
    </row>
    <row r="638" spans="2:3" x14ac:dyDescent="0.15">
      <c r="B638" s="416"/>
      <c r="C638" s="416"/>
    </row>
    <row r="639" spans="2:3" x14ac:dyDescent="0.15">
      <c r="B639" s="416"/>
      <c r="C639" s="416"/>
    </row>
    <row r="640" spans="2:3" x14ac:dyDescent="0.15">
      <c r="B640" s="416"/>
      <c r="C640" s="416"/>
    </row>
    <row r="641" spans="2:3" x14ac:dyDescent="0.15">
      <c r="B641" s="416"/>
      <c r="C641" s="416"/>
    </row>
    <row r="642" spans="2:3" x14ac:dyDescent="0.15">
      <c r="B642" s="416"/>
      <c r="C642" s="416"/>
    </row>
    <row r="643" spans="2:3" x14ac:dyDescent="0.15">
      <c r="B643" s="416"/>
      <c r="C643" s="416"/>
    </row>
    <row r="644" spans="2:3" x14ac:dyDescent="0.15">
      <c r="B644" s="416"/>
      <c r="C644" s="416"/>
    </row>
    <row r="645" spans="2:3" x14ac:dyDescent="0.15">
      <c r="B645" s="416"/>
      <c r="C645" s="416"/>
    </row>
    <row r="646" spans="2:3" x14ac:dyDescent="0.15">
      <c r="B646" s="416"/>
      <c r="C646" s="416"/>
    </row>
    <row r="647" spans="2:3" x14ac:dyDescent="0.15">
      <c r="B647" s="416"/>
      <c r="C647" s="416"/>
    </row>
    <row r="648" spans="2:3" x14ac:dyDescent="0.15">
      <c r="B648" s="416"/>
      <c r="C648" s="416"/>
    </row>
    <row r="649" spans="2:3" x14ac:dyDescent="0.15">
      <c r="B649" s="416"/>
      <c r="C649" s="416"/>
    </row>
    <row r="650" spans="2:3" x14ac:dyDescent="0.15">
      <c r="B650" s="416"/>
      <c r="C650" s="416"/>
    </row>
    <row r="651" spans="2:3" x14ac:dyDescent="0.15">
      <c r="B651" s="416"/>
      <c r="C651" s="416"/>
    </row>
    <row r="652" spans="2:3" x14ac:dyDescent="0.15">
      <c r="B652" s="416"/>
      <c r="C652" s="416"/>
    </row>
    <row r="653" spans="2:3" x14ac:dyDescent="0.15">
      <c r="B653" s="416"/>
      <c r="C653" s="416"/>
    </row>
    <row r="654" spans="2:3" x14ac:dyDescent="0.15">
      <c r="B654" s="416"/>
      <c r="C654" s="416"/>
    </row>
    <row r="655" spans="2:3" x14ac:dyDescent="0.15">
      <c r="B655" s="416"/>
      <c r="C655" s="416"/>
    </row>
    <row r="656" spans="2:3" x14ac:dyDescent="0.15">
      <c r="B656" s="416"/>
      <c r="C656" s="416"/>
    </row>
    <row r="657" spans="2:3" x14ac:dyDescent="0.15">
      <c r="B657" s="416"/>
      <c r="C657" s="416"/>
    </row>
    <row r="658" spans="2:3" x14ac:dyDescent="0.15">
      <c r="B658" s="416"/>
      <c r="C658" s="416"/>
    </row>
    <row r="659" spans="2:3" x14ac:dyDescent="0.15">
      <c r="B659" s="416"/>
      <c r="C659" s="416"/>
    </row>
    <row r="660" spans="2:3" x14ac:dyDescent="0.15">
      <c r="B660" s="416"/>
      <c r="C660" s="416"/>
    </row>
    <row r="661" spans="2:3" x14ac:dyDescent="0.15">
      <c r="B661" s="416"/>
      <c r="C661" s="416"/>
    </row>
    <row r="662" spans="2:3" x14ac:dyDescent="0.15">
      <c r="B662" s="416"/>
      <c r="C662" s="416"/>
    </row>
    <row r="663" spans="2:3" x14ac:dyDescent="0.15">
      <c r="B663" s="416"/>
      <c r="C663" s="416"/>
    </row>
    <row r="664" spans="2:3" x14ac:dyDescent="0.15">
      <c r="B664" s="416"/>
      <c r="C664" s="416"/>
    </row>
    <row r="665" spans="2:3" x14ac:dyDescent="0.15">
      <c r="B665" s="416"/>
      <c r="C665" s="416"/>
    </row>
    <row r="666" spans="2:3" x14ac:dyDescent="0.15">
      <c r="B666" s="416"/>
      <c r="C666" s="416"/>
    </row>
    <row r="667" spans="2:3" x14ac:dyDescent="0.15">
      <c r="B667" s="416"/>
      <c r="C667" s="416"/>
    </row>
    <row r="668" spans="2:3" x14ac:dyDescent="0.15">
      <c r="B668" s="416"/>
      <c r="C668" s="416"/>
    </row>
    <row r="669" spans="2:3" x14ac:dyDescent="0.15">
      <c r="B669" s="416"/>
      <c r="C669" s="416"/>
    </row>
    <row r="670" spans="2:3" x14ac:dyDescent="0.15">
      <c r="B670" s="416"/>
      <c r="C670" s="416"/>
    </row>
    <row r="671" spans="2:3" x14ac:dyDescent="0.15">
      <c r="B671" s="416"/>
      <c r="C671" s="416"/>
    </row>
    <row r="672" spans="2:3" x14ac:dyDescent="0.15">
      <c r="B672" s="416"/>
      <c r="C672" s="416"/>
    </row>
    <row r="673" spans="2:3" x14ac:dyDescent="0.15">
      <c r="B673" s="416"/>
      <c r="C673" s="416"/>
    </row>
    <row r="674" spans="2:3" x14ac:dyDescent="0.15">
      <c r="B674" s="416"/>
      <c r="C674" s="416"/>
    </row>
    <row r="675" spans="2:3" x14ac:dyDescent="0.15">
      <c r="B675" s="416"/>
      <c r="C675" s="416"/>
    </row>
    <row r="676" spans="2:3" x14ac:dyDescent="0.15">
      <c r="B676" s="416"/>
      <c r="C676" s="416"/>
    </row>
    <row r="677" spans="2:3" x14ac:dyDescent="0.15">
      <c r="B677" s="416"/>
      <c r="C677" s="416"/>
    </row>
    <row r="678" spans="2:3" x14ac:dyDescent="0.15">
      <c r="B678" s="416"/>
      <c r="C678" s="416"/>
    </row>
    <row r="679" spans="2:3" x14ac:dyDescent="0.15">
      <c r="B679" s="416"/>
      <c r="C679" s="416"/>
    </row>
    <row r="680" spans="2:3" x14ac:dyDescent="0.15">
      <c r="B680" s="416"/>
      <c r="C680" s="416"/>
    </row>
    <row r="681" spans="2:3" x14ac:dyDescent="0.15">
      <c r="B681" s="416"/>
      <c r="C681" s="416"/>
    </row>
    <row r="682" spans="2:3" x14ac:dyDescent="0.15">
      <c r="B682" s="416"/>
      <c r="C682" s="416"/>
    </row>
    <row r="683" spans="2:3" x14ac:dyDescent="0.15">
      <c r="B683" s="416"/>
      <c r="C683" s="416"/>
    </row>
    <row r="684" spans="2:3" x14ac:dyDescent="0.15">
      <c r="B684" s="416"/>
      <c r="C684" s="416"/>
    </row>
    <row r="685" spans="2:3" x14ac:dyDescent="0.15">
      <c r="B685" s="416"/>
      <c r="C685" s="416"/>
    </row>
    <row r="686" spans="2:3" x14ac:dyDescent="0.15">
      <c r="B686" s="416"/>
      <c r="C686" s="416"/>
    </row>
    <row r="687" spans="2:3" x14ac:dyDescent="0.15">
      <c r="B687" s="416"/>
      <c r="C687" s="416"/>
    </row>
    <row r="688" spans="2:3" x14ac:dyDescent="0.15">
      <c r="B688" s="416"/>
      <c r="C688" s="416"/>
    </row>
    <row r="689" spans="2:3" x14ac:dyDescent="0.15">
      <c r="B689" s="416"/>
      <c r="C689" s="416"/>
    </row>
    <row r="690" spans="2:3" x14ac:dyDescent="0.15">
      <c r="B690" s="416"/>
      <c r="C690" s="416"/>
    </row>
    <row r="691" spans="2:3" x14ac:dyDescent="0.15">
      <c r="B691" s="416"/>
      <c r="C691" s="416"/>
    </row>
    <row r="692" spans="2:3" x14ac:dyDescent="0.15">
      <c r="B692" s="416"/>
      <c r="C692" s="416"/>
    </row>
    <row r="693" spans="2:3" x14ac:dyDescent="0.15">
      <c r="B693" s="416"/>
      <c r="C693" s="416"/>
    </row>
    <row r="694" spans="2:3" x14ac:dyDescent="0.15">
      <c r="B694" s="416"/>
      <c r="C694" s="416"/>
    </row>
    <row r="695" spans="2:3" x14ac:dyDescent="0.15">
      <c r="B695" s="416"/>
      <c r="C695" s="416"/>
    </row>
    <row r="696" spans="2:3" x14ac:dyDescent="0.15">
      <c r="B696" s="416"/>
      <c r="C696" s="416"/>
    </row>
    <row r="697" spans="2:3" x14ac:dyDescent="0.15">
      <c r="B697" s="416"/>
      <c r="C697" s="416"/>
    </row>
    <row r="698" spans="2:3" x14ac:dyDescent="0.15">
      <c r="B698" s="416"/>
      <c r="C698" s="416"/>
    </row>
    <row r="699" spans="2:3" x14ac:dyDescent="0.15">
      <c r="B699" s="416"/>
      <c r="C699" s="416"/>
    </row>
    <row r="700" spans="2:3" x14ac:dyDescent="0.15">
      <c r="B700" s="416"/>
      <c r="C700" s="416"/>
    </row>
    <row r="701" spans="2:3" x14ac:dyDescent="0.15">
      <c r="B701" s="416"/>
      <c r="C701" s="416"/>
    </row>
    <row r="702" spans="2:3" x14ac:dyDescent="0.15">
      <c r="B702" s="416"/>
      <c r="C702" s="416"/>
    </row>
    <row r="703" spans="2:3" x14ac:dyDescent="0.15">
      <c r="B703" s="416"/>
      <c r="C703" s="416"/>
    </row>
    <row r="704" spans="2:3" x14ac:dyDescent="0.15">
      <c r="B704" s="416"/>
      <c r="C704" s="416"/>
    </row>
    <row r="705" spans="2:3" x14ac:dyDescent="0.15">
      <c r="B705" s="416"/>
      <c r="C705" s="416"/>
    </row>
    <row r="706" spans="2:3" x14ac:dyDescent="0.15">
      <c r="B706" s="416"/>
      <c r="C706" s="416"/>
    </row>
    <row r="707" spans="2:3" x14ac:dyDescent="0.15">
      <c r="B707" s="416"/>
      <c r="C707" s="416"/>
    </row>
    <row r="708" spans="2:3" x14ac:dyDescent="0.15">
      <c r="B708" s="416"/>
      <c r="C708" s="416"/>
    </row>
    <row r="709" spans="2:3" x14ac:dyDescent="0.15">
      <c r="B709" s="416"/>
      <c r="C709" s="416"/>
    </row>
    <row r="710" spans="2:3" x14ac:dyDescent="0.15">
      <c r="B710" s="416"/>
      <c r="C710" s="416"/>
    </row>
    <row r="711" spans="2:3" x14ac:dyDescent="0.15">
      <c r="B711" s="416"/>
      <c r="C711" s="416"/>
    </row>
    <row r="712" spans="2:3" x14ac:dyDescent="0.15">
      <c r="B712" s="416"/>
      <c r="C712" s="416"/>
    </row>
    <row r="713" spans="2:3" x14ac:dyDescent="0.15">
      <c r="B713" s="416"/>
      <c r="C713" s="416"/>
    </row>
    <row r="714" spans="2:3" x14ac:dyDescent="0.15">
      <c r="B714" s="416"/>
      <c r="C714" s="416"/>
    </row>
    <row r="715" spans="2:3" x14ac:dyDescent="0.15">
      <c r="B715" s="416"/>
      <c r="C715" s="416"/>
    </row>
    <row r="716" spans="2:3" x14ac:dyDescent="0.15">
      <c r="B716" s="416"/>
      <c r="C716" s="416"/>
    </row>
    <row r="717" spans="2:3" x14ac:dyDescent="0.15">
      <c r="B717" s="416"/>
      <c r="C717" s="416"/>
    </row>
    <row r="718" spans="2:3" x14ac:dyDescent="0.15">
      <c r="B718" s="416"/>
      <c r="C718" s="416"/>
    </row>
    <row r="719" spans="2:3" x14ac:dyDescent="0.15">
      <c r="B719" s="416"/>
      <c r="C719" s="416"/>
    </row>
    <row r="720" spans="2:3" x14ac:dyDescent="0.15">
      <c r="B720" s="416"/>
      <c r="C720" s="416"/>
    </row>
    <row r="721" spans="2:3" x14ac:dyDescent="0.15">
      <c r="B721" s="416"/>
      <c r="C721" s="416"/>
    </row>
    <row r="722" spans="2:3" x14ac:dyDescent="0.15">
      <c r="B722" s="416"/>
      <c r="C722" s="416"/>
    </row>
    <row r="723" spans="2:3" x14ac:dyDescent="0.15">
      <c r="B723" s="416"/>
      <c r="C723" s="416"/>
    </row>
    <row r="724" spans="2:3" x14ac:dyDescent="0.15">
      <c r="B724" s="416"/>
      <c r="C724" s="416"/>
    </row>
    <row r="725" spans="2:3" x14ac:dyDescent="0.15">
      <c r="B725" s="416"/>
      <c r="C725" s="416"/>
    </row>
    <row r="726" spans="2:3" x14ac:dyDescent="0.15">
      <c r="B726" s="416"/>
      <c r="C726" s="416"/>
    </row>
    <row r="727" spans="2:3" x14ac:dyDescent="0.15">
      <c r="B727" s="416"/>
      <c r="C727" s="416"/>
    </row>
    <row r="728" spans="2:3" x14ac:dyDescent="0.15">
      <c r="B728" s="416"/>
      <c r="C728" s="416"/>
    </row>
    <row r="729" spans="2:3" x14ac:dyDescent="0.15">
      <c r="B729" s="416"/>
      <c r="C729" s="416"/>
    </row>
    <row r="730" spans="2:3" x14ac:dyDescent="0.15">
      <c r="B730" s="416"/>
      <c r="C730" s="416"/>
    </row>
    <row r="731" spans="2:3" x14ac:dyDescent="0.15">
      <c r="B731" s="416"/>
      <c r="C731" s="416"/>
    </row>
    <row r="732" spans="2:3" x14ac:dyDescent="0.15">
      <c r="B732" s="416"/>
      <c r="C732" s="416"/>
    </row>
    <row r="733" spans="2:3" x14ac:dyDescent="0.15">
      <c r="B733" s="416"/>
      <c r="C733" s="416"/>
    </row>
    <row r="734" spans="2:3" x14ac:dyDescent="0.15">
      <c r="B734" s="416"/>
      <c r="C734" s="416"/>
    </row>
    <row r="735" spans="2:3" x14ac:dyDescent="0.15">
      <c r="B735" s="416"/>
      <c r="C735" s="416"/>
    </row>
    <row r="736" spans="2:3" x14ac:dyDescent="0.15">
      <c r="B736" s="416"/>
      <c r="C736" s="416"/>
    </row>
    <row r="737" spans="2:3" x14ac:dyDescent="0.15">
      <c r="B737" s="416"/>
      <c r="C737" s="416"/>
    </row>
    <row r="738" spans="2:3" x14ac:dyDescent="0.15">
      <c r="B738" s="416"/>
      <c r="C738" s="416"/>
    </row>
    <row r="739" spans="2:3" x14ac:dyDescent="0.15">
      <c r="B739" s="416"/>
      <c r="C739" s="416"/>
    </row>
    <row r="740" spans="2:3" x14ac:dyDescent="0.15">
      <c r="B740" s="416"/>
      <c r="C740" s="416"/>
    </row>
    <row r="741" spans="2:3" x14ac:dyDescent="0.15">
      <c r="B741" s="416"/>
      <c r="C741" s="416"/>
    </row>
    <row r="742" spans="2:3" x14ac:dyDescent="0.15">
      <c r="B742" s="416"/>
      <c r="C742" s="416"/>
    </row>
    <row r="743" spans="2:3" x14ac:dyDescent="0.15">
      <c r="B743" s="416"/>
      <c r="C743" s="416"/>
    </row>
    <row r="744" spans="2:3" x14ac:dyDescent="0.15">
      <c r="B744" s="416"/>
      <c r="C744" s="416"/>
    </row>
    <row r="745" spans="2:3" x14ac:dyDescent="0.15">
      <c r="B745" s="416"/>
      <c r="C745" s="416"/>
    </row>
    <row r="746" spans="2:3" x14ac:dyDescent="0.15">
      <c r="B746" s="416"/>
      <c r="C746" s="416"/>
    </row>
    <row r="747" spans="2:3" x14ac:dyDescent="0.15">
      <c r="B747" s="416"/>
      <c r="C747" s="416"/>
    </row>
    <row r="748" spans="2:3" x14ac:dyDescent="0.15">
      <c r="B748" s="416"/>
      <c r="C748" s="416"/>
    </row>
    <row r="749" spans="2:3" x14ac:dyDescent="0.15">
      <c r="B749" s="416"/>
      <c r="C749" s="416"/>
    </row>
    <row r="750" spans="2:3" x14ac:dyDescent="0.15">
      <c r="B750" s="416"/>
      <c r="C750" s="416"/>
    </row>
    <row r="751" spans="2:3" x14ac:dyDescent="0.15">
      <c r="B751" s="416"/>
      <c r="C751" s="416"/>
    </row>
    <row r="752" spans="2:3" x14ac:dyDescent="0.15">
      <c r="B752" s="416"/>
      <c r="C752" s="416"/>
    </row>
    <row r="753" spans="2:3" x14ac:dyDescent="0.15">
      <c r="B753" s="416"/>
      <c r="C753" s="416"/>
    </row>
    <row r="754" spans="2:3" x14ac:dyDescent="0.15">
      <c r="B754" s="416"/>
      <c r="C754" s="416"/>
    </row>
    <row r="755" spans="2:3" x14ac:dyDescent="0.15">
      <c r="B755" s="416"/>
      <c r="C755" s="416"/>
    </row>
    <row r="756" spans="2:3" x14ac:dyDescent="0.15">
      <c r="B756" s="416"/>
      <c r="C756" s="416"/>
    </row>
    <row r="757" spans="2:3" x14ac:dyDescent="0.15">
      <c r="B757" s="416"/>
      <c r="C757" s="416"/>
    </row>
    <row r="758" spans="2:3" x14ac:dyDescent="0.15">
      <c r="B758" s="416"/>
      <c r="C758" s="416"/>
    </row>
    <row r="759" spans="2:3" x14ac:dyDescent="0.15">
      <c r="B759" s="416"/>
      <c r="C759" s="416"/>
    </row>
    <row r="760" spans="2:3" x14ac:dyDescent="0.15">
      <c r="B760" s="416"/>
      <c r="C760" s="416"/>
    </row>
    <row r="761" spans="2:3" x14ac:dyDescent="0.15">
      <c r="B761" s="416"/>
      <c r="C761" s="416"/>
    </row>
    <row r="762" spans="2:3" x14ac:dyDescent="0.15">
      <c r="B762" s="416"/>
      <c r="C762" s="416"/>
    </row>
    <row r="763" spans="2:3" x14ac:dyDescent="0.15">
      <c r="B763" s="416"/>
      <c r="C763" s="416"/>
    </row>
    <row r="764" spans="2:3" x14ac:dyDescent="0.15">
      <c r="B764" s="416"/>
      <c r="C764" s="416"/>
    </row>
    <row r="765" spans="2:3" x14ac:dyDescent="0.15">
      <c r="B765" s="416"/>
      <c r="C765" s="416"/>
    </row>
    <row r="766" spans="2:3" x14ac:dyDescent="0.15">
      <c r="B766" s="416"/>
      <c r="C766" s="416"/>
    </row>
    <row r="767" spans="2:3" x14ac:dyDescent="0.15">
      <c r="B767" s="416"/>
      <c r="C767" s="416"/>
    </row>
    <row r="768" spans="2:3" x14ac:dyDescent="0.15">
      <c r="B768" s="416"/>
      <c r="C768" s="416"/>
    </row>
    <row r="769" spans="2:3" x14ac:dyDescent="0.15">
      <c r="B769" s="416"/>
      <c r="C769" s="416"/>
    </row>
    <row r="770" spans="2:3" x14ac:dyDescent="0.15">
      <c r="B770" s="416"/>
      <c r="C770" s="416"/>
    </row>
    <row r="771" spans="2:3" x14ac:dyDescent="0.15">
      <c r="B771" s="416"/>
      <c r="C771" s="416"/>
    </row>
    <row r="772" spans="2:3" x14ac:dyDescent="0.15">
      <c r="B772" s="416"/>
      <c r="C772" s="416"/>
    </row>
    <row r="773" spans="2:3" x14ac:dyDescent="0.15">
      <c r="B773" s="416"/>
      <c r="C773" s="416"/>
    </row>
    <row r="774" spans="2:3" x14ac:dyDescent="0.15">
      <c r="B774" s="416"/>
      <c r="C774" s="416"/>
    </row>
    <row r="775" spans="2:3" x14ac:dyDescent="0.15">
      <c r="B775" s="416"/>
      <c r="C775" s="416"/>
    </row>
    <row r="776" spans="2:3" x14ac:dyDescent="0.15">
      <c r="B776" s="416"/>
      <c r="C776" s="416"/>
    </row>
    <row r="777" spans="2:3" x14ac:dyDescent="0.15">
      <c r="B777" s="416"/>
      <c r="C777" s="416"/>
    </row>
    <row r="778" spans="2:3" x14ac:dyDescent="0.15">
      <c r="B778" s="416"/>
      <c r="C778" s="416"/>
    </row>
    <row r="779" spans="2:3" x14ac:dyDescent="0.15">
      <c r="B779" s="416"/>
      <c r="C779" s="416"/>
    </row>
    <row r="780" spans="2:3" x14ac:dyDescent="0.15">
      <c r="B780" s="416"/>
      <c r="C780" s="416"/>
    </row>
    <row r="781" spans="2:3" x14ac:dyDescent="0.15">
      <c r="B781" s="416"/>
      <c r="C781" s="416"/>
    </row>
    <row r="782" spans="2:3" x14ac:dyDescent="0.15">
      <c r="B782" s="416"/>
      <c r="C782" s="416"/>
    </row>
    <row r="783" spans="2:3" x14ac:dyDescent="0.15">
      <c r="B783" s="416"/>
      <c r="C783" s="416"/>
    </row>
    <row r="784" spans="2:3" x14ac:dyDescent="0.15">
      <c r="B784" s="416"/>
      <c r="C784" s="416"/>
    </row>
    <row r="785" spans="2:3" x14ac:dyDescent="0.15">
      <c r="B785" s="416"/>
      <c r="C785" s="416"/>
    </row>
    <row r="786" spans="2:3" x14ac:dyDescent="0.15">
      <c r="B786" s="416"/>
      <c r="C786" s="416"/>
    </row>
    <row r="787" spans="2:3" x14ac:dyDescent="0.15">
      <c r="B787" s="416"/>
      <c r="C787" s="416"/>
    </row>
    <row r="788" spans="2:3" x14ac:dyDescent="0.15">
      <c r="B788" s="416"/>
      <c r="C788" s="416"/>
    </row>
    <row r="789" spans="2:3" x14ac:dyDescent="0.15">
      <c r="B789" s="416"/>
      <c r="C789" s="416"/>
    </row>
    <row r="790" spans="2:3" x14ac:dyDescent="0.15">
      <c r="B790" s="416"/>
      <c r="C790" s="416"/>
    </row>
    <row r="791" spans="2:3" x14ac:dyDescent="0.15">
      <c r="B791" s="416"/>
      <c r="C791" s="416"/>
    </row>
    <row r="792" spans="2:3" x14ac:dyDescent="0.15">
      <c r="B792" s="416"/>
      <c r="C792" s="416"/>
    </row>
    <row r="793" spans="2:3" x14ac:dyDescent="0.15">
      <c r="B793" s="416"/>
      <c r="C793" s="416"/>
    </row>
    <row r="794" spans="2:3" x14ac:dyDescent="0.15">
      <c r="B794" s="416"/>
      <c r="C794" s="416"/>
    </row>
    <row r="795" spans="2:3" x14ac:dyDescent="0.15">
      <c r="B795" s="416"/>
      <c r="C795" s="416"/>
    </row>
    <row r="796" spans="2:3" x14ac:dyDescent="0.15">
      <c r="B796" s="416"/>
      <c r="C796" s="416"/>
    </row>
    <row r="797" spans="2:3" x14ac:dyDescent="0.15">
      <c r="B797" s="416"/>
      <c r="C797" s="416"/>
    </row>
    <row r="798" spans="2:3" x14ac:dyDescent="0.15">
      <c r="B798" s="416"/>
      <c r="C798" s="416"/>
    </row>
    <row r="799" spans="2:3" x14ac:dyDescent="0.15">
      <c r="B799" s="416"/>
      <c r="C799" s="416"/>
    </row>
    <row r="800" spans="2:3" x14ac:dyDescent="0.15">
      <c r="B800" s="416"/>
      <c r="C800" s="416"/>
    </row>
    <row r="801" spans="2:3" x14ac:dyDescent="0.15">
      <c r="B801" s="416"/>
      <c r="C801" s="416"/>
    </row>
    <row r="802" spans="2:3" x14ac:dyDescent="0.15">
      <c r="B802" s="416"/>
      <c r="C802" s="416"/>
    </row>
    <row r="803" spans="2:3" x14ac:dyDescent="0.15">
      <c r="B803" s="416"/>
      <c r="C803" s="416"/>
    </row>
    <row r="804" spans="2:3" x14ac:dyDescent="0.15">
      <c r="B804" s="416"/>
      <c r="C804" s="416"/>
    </row>
    <row r="805" spans="2:3" x14ac:dyDescent="0.15">
      <c r="B805" s="416"/>
      <c r="C805" s="416"/>
    </row>
    <row r="806" spans="2:3" x14ac:dyDescent="0.15">
      <c r="B806" s="416"/>
      <c r="C806" s="416"/>
    </row>
    <row r="807" spans="2:3" x14ac:dyDescent="0.15">
      <c r="B807" s="416"/>
      <c r="C807" s="416"/>
    </row>
    <row r="808" spans="2:3" x14ac:dyDescent="0.15">
      <c r="B808" s="416"/>
      <c r="C808" s="416"/>
    </row>
    <row r="809" spans="2:3" x14ac:dyDescent="0.15">
      <c r="B809" s="416"/>
      <c r="C809" s="416"/>
    </row>
    <row r="810" spans="2:3" x14ac:dyDescent="0.15">
      <c r="B810" s="416"/>
      <c r="C810" s="416"/>
    </row>
    <row r="811" spans="2:3" x14ac:dyDescent="0.15">
      <c r="B811" s="416"/>
      <c r="C811" s="416"/>
    </row>
    <row r="812" spans="2:3" x14ac:dyDescent="0.15">
      <c r="B812" s="416"/>
      <c r="C812" s="416"/>
    </row>
    <row r="813" spans="2:3" x14ac:dyDescent="0.15">
      <c r="B813" s="416"/>
      <c r="C813" s="416"/>
    </row>
    <row r="814" spans="2:3" x14ac:dyDescent="0.15">
      <c r="B814" s="416"/>
      <c r="C814" s="416"/>
    </row>
    <row r="815" spans="2:3" x14ac:dyDescent="0.15">
      <c r="B815" s="416"/>
      <c r="C815" s="416"/>
    </row>
    <row r="816" spans="2:3" x14ac:dyDescent="0.15">
      <c r="B816" s="416"/>
      <c r="C816" s="416"/>
    </row>
    <row r="817" spans="2:3" x14ac:dyDescent="0.15">
      <c r="B817" s="416"/>
      <c r="C817" s="416"/>
    </row>
    <row r="818" spans="2:3" x14ac:dyDescent="0.15">
      <c r="B818" s="416"/>
      <c r="C818" s="416"/>
    </row>
    <row r="819" spans="2:3" x14ac:dyDescent="0.15">
      <c r="B819" s="416"/>
      <c r="C819" s="416"/>
    </row>
    <row r="820" spans="2:3" x14ac:dyDescent="0.15">
      <c r="B820" s="416"/>
      <c r="C820" s="416"/>
    </row>
    <row r="821" spans="2:3" x14ac:dyDescent="0.15">
      <c r="B821" s="416"/>
      <c r="C821" s="416"/>
    </row>
    <row r="822" spans="2:3" x14ac:dyDescent="0.15">
      <c r="B822" s="416"/>
      <c r="C822" s="416"/>
    </row>
    <row r="823" spans="2:3" x14ac:dyDescent="0.15">
      <c r="B823" s="416"/>
      <c r="C823" s="416"/>
    </row>
    <row r="824" spans="2:3" x14ac:dyDescent="0.15">
      <c r="B824" s="416"/>
      <c r="C824" s="416"/>
    </row>
    <row r="825" spans="2:3" x14ac:dyDescent="0.15">
      <c r="B825" s="416"/>
      <c r="C825" s="416"/>
    </row>
    <row r="826" spans="2:3" x14ac:dyDescent="0.15">
      <c r="B826" s="416"/>
      <c r="C826" s="416"/>
    </row>
    <row r="827" spans="2:3" x14ac:dyDescent="0.15">
      <c r="B827" s="416"/>
      <c r="C827" s="416"/>
    </row>
    <row r="828" spans="2:3" x14ac:dyDescent="0.15">
      <c r="B828" s="416"/>
      <c r="C828" s="416"/>
    </row>
    <row r="829" spans="2:3" x14ac:dyDescent="0.15">
      <c r="B829" s="416"/>
      <c r="C829" s="416"/>
    </row>
    <row r="830" spans="2:3" x14ac:dyDescent="0.15">
      <c r="B830" s="416"/>
      <c r="C830" s="416"/>
    </row>
    <row r="831" spans="2:3" x14ac:dyDescent="0.15">
      <c r="B831" s="416"/>
      <c r="C831" s="416"/>
    </row>
    <row r="832" spans="2:3" x14ac:dyDescent="0.15">
      <c r="B832" s="416"/>
      <c r="C832" s="416"/>
    </row>
    <row r="833" spans="2:3" x14ac:dyDescent="0.15">
      <c r="B833" s="416"/>
      <c r="C833" s="416"/>
    </row>
    <row r="834" spans="2:3" x14ac:dyDescent="0.15">
      <c r="B834" s="416"/>
      <c r="C834" s="416"/>
    </row>
    <row r="835" spans="2:3" x14ac:dyDescent="0.15">
      <c r="B835" s="416"/>
      <c r="C835" s="416"/>
    </row>
    <row r="836" spans="2:3" x14ac:dyDescent="0.15">
      <c r="B836" s="416"/>
      <c r="C836" s="416"/>
    </row>
    <row r="837" spans="2:3" x14ac:dyDescent="0.15">
      <c r="B837" s="416"/>
      <c r="C837" s="416"/>
    </row>
    <row r="838" spans="2:3" x14ac:dyDescent="0.15">
      <c r="B838" s="416"/>
      <c r="C838" s="416"/>
    </row>
    <row r="839" spans="2:3" x14ac:dyDescent="0.15">
      <c r="B839" s="416"/>
      <c r="C839" s="416"/>
    </row>
    <row r="840" spans="2:3" x14ac:dyDescent="0.15">
      <c r="B840" s="416"/>
      <c r="C840" s="416"/>
    </row>
    <row r="841" spans="2:3" x14ac:dyDescent="0.15">
      <c r="B841" s="416"/>
      <c r="C841" s="416"/>
    </row>
    <row r="842" spans="2:3" x14ac:dyDescent="0.15">
      <c r="B842" s="416"/>
      <c r="C842" s="416"/>
    </row>
    <row r="843" spans="2:3" x14ac:dyDescent="0.15">
      <c r="B843" s="416"/>
      <c r="C843" s="416"/>
    </row>
    <row r="844" spans="2:3" x14ac:dyDescent="0.15">
      <c r="B844" s="416"/>
      <c r="C844" s="416"/>
    </row>
    <row r="845" spans="2:3" x14ac:dyDescent="0.15">
      <c r="B845" s="416"/>
      <c r="C845" s="416"/>
    </row>
    <row r="846" spans="2:3" x14ac:dyDescent="0.15">
      <c r="B846" s="416"/>
      <c r="C846" s="416"/>
    </row>
    <row r="847" spans="2:3" x14ac:dyDescent="0.15">
      <c r="B847" s="416"/>
      <c r="C847" s="416"/>
    </row>
    <row r="848" spans="2:3" x14ac:dyDescent="0.15">
      <c r="B848" s="416"/>
      <c r="C848" s="416"/>
    </row>
    <row r="849" spans="2:3" x14ac:dyDescent="0.15">
      <c r="B849" s="416"/>
      <c r="C849" s="416"/>
    </row>
    <row r="850" spans="2:3" x14ac:dyDescent="0.15">
      <c r="B850" s="416"/>
      <c r="C850" s="416"/>
    </row>
    <row r="851" spans="2:3" x14ac:dyDescent="0.15">
      <c r="B851" s="416"/>
      <c r="C851" s="416"/>
    </row>
    <row r="852" spans="2:3" x14ac:dyDescent="0.15">
      <c r="B852" s="416"/>
      <c r="C852" s="416"/>
    </row>
    <row r="853" spans="2:3" x14ac:dyDescent="0.15">
      <c r="B853" s="416"/>
      <c r="C853" s="416"/>
    </row>
    <row r="854" spans="2:3" x14ac:dyDescent="0.15">
      <c r="B854" s="416"/>
      <c r="C854" s="416"/>
    </row>
    <row r="855" spans="2:3" x14ac:dyDescent="0.15">
      <c r="B855" s="416"/>
      <c r="C855" s="416"/>
    </row>
    <row r="856" spans="2:3" x14ac:dyDescent="0.15">
      <c r="B856" s="416"/>
      <c r="C856" s="416"/>
    </row>
    <row r="857" spans="2:3" x14ac:dyDescent="0.15">
      <c r="B857" s="416"/>
      <c r="C857" s="416"/>
    </row>
    <row r="858" spans="2:3" x14ac:dyDescent="0.15">
      <c r="B858" s="416"/>
      <c r="C858" s="416"/>
    </row>
    <row r="859" spans="2:3" x14ac:dyDescent="0.15">
      <c r="B859" s="416"/>
      <c r="C859" s="416"/>
    </row>
    <row r="860" spans="2:3" x14ac:dyDescent="0.15">
      <c r="B860" s="416"/>
      <c r="C860" s="416"/>
    </row>
    <row r="861" spans="2:3" x14ac:dyDescent="0.15">
      <c r="B861" s="416"/>
      <c r="C861" s="416"/>
    </row>
    <row r="862" spans="2:3" x14ac:dyDescent="0.15">
      <c r="B862" s="416"/>
      <c r="C862" s="416"/>
    </row>
    <row r="863" spans="2:3" x14ac:dyDescent="0.15">
      <c r="B863" s="416"/>
      <c r="C863" s="416"/>
    </row>
    <row r="864" spans="2:3" x14ac:dyDescent="0.15">
      <c r="B864" s="416"/>
      <c r="C864" s="416"/>
    </row>
    <row r="865" spans="2:3" x14ac:dyDescent="0.15">
      <c r="B865" s="416"/>
      <c r="C865" s="416"/>
    </row>
    <row r="866" spans="2:3" x14ac:dyDescent="0.15">
      <c r="B866" s="416"/>
      <c r="C866" s="416"/>
    </row>
    <row r="867" spans="2:3" x14ac:dyDescent="0.15">
      <c r="B867" s="416"/>
      <c r="C867" s="416"/>
    </row>
    <row r="868" spans="2:3" x14ac:dyDescent="0.15">
      <c r="B868" s="416"/>
      <c r="C868" s="416"/>
    </row>
    <row r="869" spans="2:3" x14ac:dyDescent="0.15">
      <c r="B869" s="416"/>
      <c r="C869" s="416"/>
    </row>
    <row r="870" spans="2:3" x14ac:dyDescent="0.15">
      <c r="B870" s="416"/>
      <c r="C870" s="416"/>
    </row>
    <row r="871" spans="2:3" x14ac:dyDescent="0.15">
      <c r="B871" s="416"/>
      <c r="C871" s="416"/>
    </row>
    <row r="872" spans="2:3" x14ac:dyDescent="0.15">
      <c r="B872" s="416"/>
      <c r="C872" s="416"/>
    </row>
    <row r="873" spans="2:3" x14ac:dyDescent="0.15">
      <c r="B873" s="416"/>
      <c r="C873" s="416"/>
    </row>
    <row r="874" spans="2:3" x14ac:dyDescent="0.15">
      <c r="B874" s="416"/>
      <c r="C874" s="416"/>
    </row>
    <row r="875" spans="2:3" x14ac:dyDescent="0.15">
      <c r="B875" s="416"/>
      <c r="C875" s="416"/>
    </row>
    <row r="876" spans="2:3" x14ac:dyDescent="0.15">
      <c r="B876" s="416"/>
      <c r="C876" s="416"/>
    </row>
    <row r="877" spans="2:3" x14ac:dyDescent="0.15">
      <c r="B877" s="416"/>
      <c r="C877" s="416"/>
    </row>
    <row r="878" spans="2:3" x14ac:dyDescent="0.15">
      <c r="B878" s="416"/>
      <c r="C878" s="416"/>
    </row>
    <row r="879" spans="2:3" x14ac:dyDescent="0.15">
      <c r="B879" s="416"/>
      <c r="C879" s="416"/>
    </row>
    <row r="880" spans="2:3" x14ac:dyDescent="0.15">
      <c r="B880" s="416"/>
      <c r="C880" s="416"/>
    </row>
    <row r="881" spans="2:3" x14ac:dyDescent="0.15">
      <c r="B881" s="416"/>
      <c r="C881" s="416"/>
    </row>
    <row r="882" spans="2:3" x14ac:dyDescent="0.15">
      <c r="B882" s="416"/>
      <c r="C882" s="416"/>
    </row>
    <row r="883" spans="2:3" x14ac:dyDescent="0.15">
      <c r="B883" s="416"/>
      <c r="C883" s="416"/>
    </row>
    <row r="884" spans="2:3" x14ac:dyDescent="0.15">
      <c r="B884" s="416"/>
      <c r="C884" s="416"/>
    </row>
    <row r="885" spans="2:3" x14ac:dyDescent="0.15">
      <c r="B885" s="416"/>
      <c r="C885" s="416"/>
    </row>
    <row r="886" spans="2:3" x14ac:dyDescent="0.15">
      <c r="B886" s="416"/>
      <c r="C886" s="416"/>
    </row>
    <row r="887" spans="2:3" x14ac:dyDescent="0.15">
      <c r="B887" s="416"/>
      <c r="C887" s="416"/>
    </row>
    <row r="888" spans="2:3" x14ac:dyDescent="0.15">
      <c r="B888" s="416"/>
      <c r="C888" s="416"/>
    </row>
    <row r="889" spans="2:3" x14ac:dyDescent="0.15">
      <c r="B889" s="416"/>
      <c r="C889" s="416"/>
    </row>
    <row r="890" spans="2:3" x14ac:dyDescent="0.15">
      <c r="B890" s="416"/>
      <c r="C890" s="416"/>
    </row>
    <row r="891" spans="2:3" x14ac:dyDescent="0.15">
      <c r="B891" s="416"/>
      <c r="C891" s="416"/>
    </row>
    <row r="892" spans="2:3" x14ac:dyDescent="0.15">
      <c r="B892" s="416"/>
      <c r="C892" s="416"/>
    </row>
    <row r="893" spans="2:3" x14ac:dyDescent="0.15">
      <c r="B893" s="416"/>
      <c r="C893" s="416"/>
    </row>
    <row r="894" spans="2:3" x14ac:dyDescent="0.15">
      <c r="B894" s="416"/>
      <c r="C894" s="416"/>
    </row>
    <row r="895" spans="2:3" x14ac:dyDescent="0.15">
      <c r="B895" s="416"/>
      <c r="C895" s="416"/>
    </row>
    <row r="896" spans="2:3" x14ac:dyDescent="0.15">
      <c r="B896" s="416"/>
      <c r="C896" s="416"/>
    </row>
    <row r="897" spans="2:3" x14ac:dyDescent="0.15">
      <c r="B897" s="416"/>
      <c r="C897" s="416"/>
    </row>
    <row r="898" spans="2:3" x14ac:dyDescent="0.15">
      <c r="B898" s="416"/>
      <c r="C898" s="416"/>
    </row>
    <row r="899" spans="2:3" x14ac:dyDescent="0.15">
      <c r="B899" s="416"/>
      <c r="C899" s="416"/>
    </row>
    <row r="900" spans="2:3" x14ac:dyDescent="0.15">
      <c r="B900" s="416"/>
      <c r="C900" s="416"/>
    </row>
    <row r="901" spans="2:3" x14ac:dyDescent="0.15">
      <c r="B901" s="416"/>
      <c r="C901" s="416"/>
    </row>
    <row r="902" spans="2:3" x14ac:dyDescent="0.15">
      <c r="B902" s="416"/>
      <c r="C902" s="416"/>
    </row>
    <row r="903" spans="2:3" x14ac:dyDescent="0.15">
      <c r="B903" s="416"/>
      <c r="C903" s="416"/>
    </row>
    <row r="904" spans="2:3" x14ac:dyDescent="0.15">
      <c r="B904" s="416"/>
      <c r="C904" s="416"/>
    </row>
    <row r="905" spans="2:3" x14ac:dyDescent="0.15">
      <c r="B905" s="416"/>
      <c r="C905" s="416"/>
    </row>
    <row r="906" spans="2:3" x14ac:dyDescent="0.15">
      <c r="B906" s="416"/>
      <c r="C906" s="416"/>
    </row>
    <row r="907" spans="2:3" x14ac:dyDescent="0.15">
      <c r="B907" s="416"/>
      <c r="C907" s="416"/>
    </row>
    <row r="908" spans="2:3" x14ac:dyDescent="0.15">
      <c r="B908" s="416"/>
      <c r="C908" s="416"/>
    </row>
    <row r="909" spans="2:3" x14ac:dyDescent="0.15">
      <c r="B909" s="416"/>
      <c r="C909" s="416"/>
    </row>
    <row r="910" spans="2:3" x14ac:dyDescent="0.15">
      <c r="B910" s="416"/>
      <c r="C910" s="416"/>
    </row>
    <row r="911" spans="2:3" x14ac:dyDescent="0.15">
      <c r="B911" s="416"/>
      <c r="C911" s="416"/>
    </row>
    <row r="912" spans="2:3" x14ac:dyDescent="0.15">
      <c r="B912" s="416"/>
      <c r="C912" s="416"/>
    </row>
    <row r="913" spans="2:3" x14ac:dyDescent="0.15">
      <c r="B913" s="416"/>
      <c r="C913" s="416"/>
    </row>
    <row r="914" spans="2:3" x14ac:dyDescent="0.15">
      <c r="B914" s="416"/>
      <c r="C914" s="416"/>
    </row>
    <row r="915" spans="2:3" x14ac:dyDescent="0.15">
      <c r="B915" s="416"/>
      <c r="C915" s="416"/>
    </row>
    <row r="916" spans="2:3" x14ac:dyDescent="0.15">
      <c r="B916" s="416"/>
      <c r="C916" s="416"/>
    </row>
    <row r="917" spans="2:3" x14ac:dyDescent="0.15">
      <c r="B917" s="416"/>
      <c r="C917" s="416"/>
    </row>
    <row r="918" spans="2:3" x14ac:dyDescent="0.15">
      <c r="B918" s="416"/>
      <c r="C918" s="416"/>
    </row>
    <row r="919" spans="2:3" x14ac:dyDescent="0.15">
      <c r="B919" s="416"/>
      <c r="C919" s="416"/>
    </row>
    <row r="920" spans="2:3" x14ac:dyDescent="0.15">
      <c r="B920" s="416"/>
      <c r="C920" s="416"/>
    </row>
    <row r="921" spans="2:3" x14ac:dyDescent="0.15">
      <c r="B921" s="416"/>
      <c r="C921" s="416"/>
    </row>
    <row r="922" spans="2:3" x14ac:dyDescent="0.15">
      <c r="B922" s="416"/>
      <c r="C922" s="416"/>
    </row>
    <row r="923" spans="2:3" x14ac:dyDescent="0.15">
      <c r="B923" s="416"/>
      <c r="C923" s="416"/>
    </row>
    <row r="924" spans="2:3" x14ac:dyDescent="0.15">
      <c r="B924" s="416"/>
      <c r="C924" s="416"/>
    </row>
    <row r="925" spans="2:3" x14ac:dyDescent="0.15">
      <c r="B925" s="416"/>
      <c r="C925" s="416"/>
    </row>
    <row r="926" spans="2:3" x14ac:dyDescent="0.15">
      <c r="B926" s="416"/>
      <c r="C926" s="416"/>
    </row>
    <row r="927" spans="2:3" x14ac:dyDescent="0.15">
      <c r="B927" s="416"/>
      <c r="C927" s="416"/>
    </row>
    <row r="928" spans="2:3" x14ac:dyDescent="0.15">
      <c r="B928" s="416"/>
      <c r="C928" s="416"/>
    </row>
    <row r="929" spans="2:3" x14ac:dyDescent="0.15">
      <c r="B929" s="416"/>
      <c r="C929" s="416"/>
    </row>
    <row r="930" spans="2:3" x14ac:dyDescent="0.15">
      <c r="B930" s="416"/>
      <c r="C930" s="416"/>
    </row>
    <row r="931" spans="2:3" x14ac:dyDescent="0.15">
      <c r="B931" s="416"/>
      <c r="C931" s="416"/>
    </row>
    <row r="932" spans="2:3" x14ac:dyDescent="0.15">
      <c r="B932" s="416"/>
      <c r="C932" s="416"/>
    </row>
    <row r="933" spans="2:3" x14ac:dyDescent="0.15">
      <c r="B933" s="416"/>
      <c r="C933" s="416"/>
    </row>
    <row r="934" spans="2:3" x14ac:dyDescent="0.15">
      <c r="B934" s="416"/>
      <c r="C934" s="416"/>
    </row>
    <row r="935" spans="2:3" x14ac:dyDescent="0.15">
      <c r="B935" s="416"/>
      <c r="C935" s="416"/>
    </row>
    <row r="936" spans="2:3" x14ac:dyDescent="0.15">
      <c r="B936" s="416"/>
      <c r="C936" s="416"/>
    </row>
    <row r="937" spans="2:3" x14ac:dyDescent="0.15">
      <c r="B937" s="416"/>
      <c r="C937" s="416"/>
    </row>
    <row r="938" spans="2:3" x14ac:dyDescent="0.15">
      <c r="B938" s="416"/>
      <c r="C938" s="416"/>
    </row>
    <row r="939" spans="2:3" x14ac:dyDescent="0.15">
      <c r="B939" s="416"/>
      <c r="C939" s="416"/>
    </row>
    <row r="940" spans="2:3" x14ac:dyDescent="0.15">
      <c r="B940" s="416"/>
      <c r="C940" s="416"/>
    </row>
    <row r="941" spans="2:3" x14ac:dyDescent="0.15">
      <c r="B941" s="416"/>
      <c r="C941" s="416"/>
    </row>
    <row r="942" spans="2:3" x14ac:dyDescent="0.15">
      <c r="B942" s="416"/>
      <c r="C942" s="416"/>
    </row>
    <row r="943" spans="2:3" x14ac:dyDescent="0.15">
      <c r="B943" s="416"/>
      <c r="C943" s="416"/>
    </row>
    <row r="944" spans="2:3" x14ac:dyDescent="0.15">
      <c r="B944" s="416"/>
      <c r="C944" s="416"/>
    </row>
    <row r="945" spans="2:3" x14ac:dyDescent="0.15">
      <c r="B945" s="416"/>
      <c r="C945" s="416"/>
    </row>
    <row r="946" spans="2:3" x14ac:dyDescent="0.15">
      <c r="B946" s="416"/>
      <c r="C946" s="416"/>
    </row>
    <row r="947" spans="2:3" x14ac:dyDescent="0.15">
      <c r="B947" s="416"/>
      <c r="C947" s="416"/>
    </row>
    <row r="948" spans="2:3" x14ac:dyDescent="0.15">
      <c r="B948" s="416"/>
      <c r="C948" s="416"/>
    </row>
    <row r="949" spans="2:3" x14ac:dyDescent="0.15">
      <c r="B949" s="416"/>
      <c r="C949" s="416"/>
    </row>
    <row r="950" spans="2:3" x14ac:dyDescent="0.15">
      <c r="B950" s="416"/>
      <c r="C950" s="416"/>
    </row>
    <row r="951" spans="2:3" x14ac:dyDescent="0.15">
      <c r="B951" s="416"/>
      <c r="C951" s="416"/>
    </row>
    <row r="952" spans="2:3" x14ac:dyDescent="0.15">
      <c r="B952" s="416"/>
      <c r="C952" s="416"/>
    </row>
    <row r="953" spans="2:3" x14ac:dyDescent="0.15">
      <c r="B953" s="416"/>
      <c r="C953" s="416"/>
    </row>
    <row r="954" spans="2:3" x14ac:dyDescent="0.15">
      <c r="B954" s="416"/>
      <c r="C954" s="416"/>
    </row>
    <row r="955" spans="2:3" x14ac:dyDescent="0.15">
      <c r="B955" s="416"/>
      <c r="C955" s="416"/>
    </row>
    <row r="956" spans="2:3" x14ac:dyDescent="0.15">
      <c r="B956" s="416"/>
      <c r="C956" s="416"/>
    </row>
    <row r="957" spans="2:3" x14ac:dyDescent="0.15">
      <c r="B957" s="416"/>
      <c r="C957" s="416"/>
    </row>
    <row r="958" spans="2:3" x14ac:dyDescent="0.15">
      <c r="B958" s="416"/>
      <c r="C958" s="416"/>
    </row>
    <row r="959" spans="2:3" x14ac:dyDescent="0.15">
      <c r="B959" s="416"/>
      <c r="C959" s="416"/>
    </row>
    <row r="960" spans="2:3" x14ac:dyDescent="0.15">
      <c r="B960" s="416"/>
      <c r="C960" s="416"/>
    </row>
    <row r="961" spans="2:3" x14ac:dyDescent="0.15">
      <c r="B961" s="416"/>
      <c r="C961" s="416"/>
    </row>
    <row r="962" spans="2:3" x14ac:dyDescent="0.15">
      <c r="B962" s="416"/>
      <c r="C962" s="416"/>
    </row>
    <row r="963" spans="2:3" x14ac:dyDescent="0.15">
      <c r="B963" s="416"/>
      <c r="C963" s="416"/>
    </row>
    <row r="964" spans="2:3" x14ac:dyDescent="0.15">
      <c r="B964" s="416"/>
      <c r="C964" s="416"/>
    </row>
    <row r="965" spans="2:3" x14ac:dyDescent="0.15">
      <c r="B965" s="416"/>
      <c r="C965" s="416"/>
    </row>
    <row r="966" spans="2:3" x14ac:dyDescent="0.15">
      <c r="B966" s="416"/>
      <c r="C966" s="416"/>
    </row>
    <row r="967" spans="2:3" x14ac:dyDescent="0.15">
      <c r="B967" s="416"/>
      <c r="C967" s="416"/>
    </row>
    <row r="968" spans="2:3" x14ac:dyDescent="0.15">
      <c r="B968" s="416"/>
      <c r="C968" s="416"/>
    </row>
    <row r="969" spans="2:3" x14ac:dyDescent="0.15">
      <c r="B969" s="416"/>
      <c r="C969" s="416"/>
    </row>
    <row r="970" spans="2:3" x14ac:dyDescent="0.15">
      <c r="B970" s="416"/>
      <c r="C970" s="416"/>
    </row>
    <row r="971" spans="2:3" x14ac:dyDescent="0.15">
      <c r="B971" s="416"/>
      <c r="C971" s="416"/>
    </row>
    <row r="972" spans="2:3" x14ac:dyDescent="0.15">
      <c r="B972" s="416"/>
      <c r="C972" s="416"/>
    </row>
    <row r="973" spans="2:3" x14ac:dyDescent="0.15">
      <c r="B973" s="416"/>
      <c r="C973" s="416"/>
    </row>
    <row r="974" spans="2:3" x14ac:dyDescent="0.15">
      <c r="B974" s="416"/>
      <c r="C974" s="416"/>
    </row>
    <row r="975" spans="2:3" x14ac:dyDescent="0.15">
      <c r="B975" s="416"/>
      <c r="C975" s="416"/>
    </row>
    <row r="976" spans="2:3" x14ac:dyDescent="0.15">
      <c r="B976" s="416"/>
      <c r="C976" s="416"/>
    </row>
    <row r="977" spans="2:3" x14ac:dyDescent="0.15">
      <c r="B977" s="416"/>
      <c r="C977" s="416"/>
    </row>
    <row r="978" spans="2:3" x14ac:dyDescent="0.15">
      <c r="B978" s="416"/>
      <c r="C978" s="416"/>
    </row>
    <row r="979" spans="2:3" x14ac:dyDescent="0.15">
      <c r="B979" s="416"/>
      <c r="C979" s="416"/>
    </row>
    <row r="980" spans="2:3" x14ac:dyDescent="0.15">
      <c r="B980" s="416"/>
      <c r="C980" s="416"/>
    </row>
    <row r="981" spans="2:3" x14ac:dyDescent="0.15">
      <c r="B981" s="416"/>
      <c r="C981" s="416"/>
    </row>
    <row r="982" spans="2:3" x14ac:dyDescent="0.15">
      <c r="B982" s="416"/>
      <c r="C982" s="416"/>
    </row>
    <row r="983" spans="2:3" x14ac:dyDescent="0.15">
      <c r="B983" s="416"/>
      <c r="C983" s="416"/>
    </row>
    <row r="984" spans="2:3" x14ac:dyDescent="0.15">
      <c r="B984" s="416"/>
      <c r="C984" s="416"/>
    </row>
    <row r="985" spans="2:3" x14ac:dyDescent="0.15">
      <c r="B985" s="416"/>
      <c r="C985" s="416"/>
    </row>
    <row r="986" spans="2:3" x14ac:dyDescent="0.15">
      <c r="B986" s="416"/>
      <c r="C986" s="416"/>
    </row>
    <row r="987" spans="2:3" x14ac:dyDescent="0.15">
      <c r="B987" s="416"/>
      <c r="C987" s="416"/>
    </row>
    <row r="988" spans="2:3" x14ac:dyDescent="0.15">
      <c r="B988" s="416"/>
      <c r="C988" s="416"/>
    </row>
    <row r="989" spans="2:3" x14ac:dyDescent="0.15">
      <c r="B989" s="416"/>
      <c r="C989" s="416"/>
    </row>
    <row r="990" spans="2:3" x14ac:dyDescent="0.15">
      <c r="B990" s="416"/>
      <c r="C990" s="416"/>
    </row>
    <row r="991" spans="2:3" x14ac:dyDescent="0.15">
      <c r="B991" s="416"/>
      <c r="C991" s="416"/>
    </row>
    <row r="992" spans="2:3" x14ac:dyDescent="0.15">
      <c r="B992" s="416"/>
      <c r="C992" s="416"/>
    </row>
    <row r="993" spans="2:3" x14ac:dyDescent="0.15">
      <c r="B993" s="416"/>
      <c r="C993" s="416"/>
    </row>
    <row r="994" spans="2:3" x14ac:dyDescent="0.15">
      <c r="B994" s="416"/>
      <c r="C994" s="416"/>
    </row>
    <row r="995" spans="2:3" x14ac:dyDescent="0.15">
      <c r="B995" s="416"/>
      <c r="C995" s="416"/>
    </row>
    <row r="996" spans="2:3" x14ac:dyDescent="0.15">
      <c r="B996" s="416"/>
      <c r="C996" s="416"/>
    </row>
    <row r="997" spans="2:3" x14ac:dyDescent="0.15">
      <c r="B997" s="416"/>
      <c r="C997" s="416"/>
    </row>
    <row r="998" spans="2:3" x14ac:dyDescent="0.15">
      <c r="B998" s="416"/>
      <c r="C998" s="416"/>
    </row>
    <row r="999" spans="2:3" x14ac:dyDescent="0.15">
      <c r="B999" s="416"/>
      <c r="C999" s="416"/>
    </row>
    <row r="1000" spans="2:3" x14ac:dyDescent="0.15">
      <c r="B1000" s="416"/>
      <c r="C1000" s="416"/>
    </row>
    <row r="1001" spans="2:3" x14ac:dyDescent="0.15">
      <c r="B1001" s="416"/>
      <c r="C1001" s="416"/>
    </row>
    <row r="1002" spans="2:3" x14ac:dyDescent="0.15">
      <c r="B1002" s="416"/>
      <c r="C1002" s="416"/>
    </row>
    <row r="1003" spans="2:3" x14ac:dyDescent="0.15">
      <c r="B1003" s="416"/>
      <c r="C1003" s="416"/>
    </row>
    <row r="1004" spans="2:3" x14ac:dyDescent="0.15">
      <c r="B1004" s="416"/>
      <c r="C1004" s="416"/>
    </row>
    <row r="1005" spans="2:3" x14ac:dyDescent="0.15">
      <c r="B1005" s="416"/>
      <c r="C1005" s="416"/>
    </row>
    <row r="1006" spans="2:3" x14ac:dyDescent="0.15">
      <c r="B1006" s="416"/>
      <c r="C1006" s="416"/>
    </row>
    <row r="1007" spans="2:3" x14ac:dyDescent="0.15">
      <c r="B1007" s="416"/>
      <c r="C1007" s="416"/>
    </row>
    <row r="1008" spans="2:3" x14ac:dyDescent="0.15">
      <c r="B1008" s="416"/>
      <c r="C1008" s="416"/>
    </row>
    <row r="1009" spans="2:3" x14ac:dyDescent="0.15">
      <c r="B1009" s="416"/>
      <c r="C1009" s="416"/>
    </row>
    <row r="1010" spans="2:3" x14ac:dyDescent="0.15">
      <c r="B1010" s="416"/>
      <c r="C1010" s="416"/>
    </row>
    <row r="1011" spans="2:3" x14ac:dyDescent="0.15">
      <c r="B1011" s="416"/>
      <c r="C1011" s="416"/>
    </row>
    <row r="1012" spans="2:3" x14ac:dyDescent="0.15">
      <c r="B1012" s="416"/>
      <c r="C1012" s="416"/>
    </row>
    <row r="1013" spans="2:3" x14ac:dyDescent="0.15">
      <c r="B1013" s="416"/>
      <c r="C1013" s="416"/>
    </row>
    <row r="1014" spans="2:3" x14ac:dyDescent="0.15">
      <c r="B1014" s="416"/>
      <c r="C1014" s="416"/>
    </row>
    <row r="1015" spans="2:3" x14ac:dyDescent="0.15">
      <c r="B1015" s="416"/>
      <c r="C1015" s="416"/>
    </row>
    <row r="1016" spans="2:3" x14ac:dyDescent="0.15">
      <c r="B1016" s="416"/>
      <c r="C1016" s="416"/>
    </row>
    <row r="1017" spans="2:3" x14ac:dyDescent="0.15">
      <c r="B1017" s="416"/>
      <c r="C1017" s="416"/>
    </row>
    <row r="1018" spans="2:3" x14ac:dyDescent="0.15">
      <c r="B1018" s="416"/>
      <c r="C1018" s="416"/>
    </row>
    <row r="1019" spans="2:3" x14ac:dyDescent="0.15">
      <c r="B1019" s="416"/>
      <c r="C1019" s="416"/>
    </row>
    <row r="1020" spans="2:3" x14ac:dyDescent="0.15">
      <c r="B1020" s="416"/>
      <c r="C1020" s="416"/>
    </row>
    <row r="1021" spans="2:3" x14ac:dyDescent="0.15">
      <c r="B1021" s="416"/>
      <c r="C1021" s="416"/>
    </row>
    <row r="1022" spans="2:3" x14ac:dyDescent="0.15">
      <c r="B1022" s="416"/>
      <c r="C1022" s="416"/>
    </row>
    <row r="1023" spans="2:3" x14ac:dyDescent="0.15">
      <c r="B1023" s="416"/>
      <c r="C1023" s="416"/>
    </row>
    <row r="1024" spans="2:3" x14ac:dyDescent="0.15">
      <c r="B1024" s="416"/>
      <c r="C1024" s="416"/>
    </row>
    <row r="1025" spans="2:3" x14ac:dyDescent="0.15">
      <c r="B1025" s="416"/>
      <c r="C1025" s="416"/>
    </row>
    <row r="1026" spans="2:3" x14ac:dyDescent="0.15">
      <c r="B1026" s="416"/>
      <c r="C1026" s="416"/>
    </row>
    <row r="1027" spans="2:3" x14ac:dyDescent="0.15">
      <c r="B1027" s="416"/>
      <c r="C1027" s="416"/>
    </row>
    <row r="1028" spans="2:3" x14ac:dyDescent="0.15">
      <c r="B1028" s="416"/>
      <c r="C1028" s="416"/>
    </row>
    <row r="1029" spans="2:3" x14ac:dyDescent="0.15">
      <c r="B1029" s="416"/>
      <c r="C1029" s="416"/>
    </row>
    <row r="1030" spans="2:3" x14ac:dyDescent="0.15">
      <c r="B1030" s="416"/>
      <c r="C1030" s="416"/>
    </row>
    <row r="1031" spans="2:3" x14ac:dyDescent="0.15">
      <c r="B1031" s="416"/>
      <c r="C1031" s="416"/>
    </row>
    <row r="1032" spans="2:3" x14ac:dyDescent="0.15">
      <c r="B1032" s="416"/>
      <c r="C1032" s="416"/>
    </row>
    <row r="1033" spans="2:3" x14ac:dyDescent="0.15">
      <c r="B1033" s="416"/>
      <c r="C1033" s="416"/>
    </row>
    <row r="1034" spans="2:3" x14ac:dyDescent="0.15">
      <c r="B1034" s="416"/>
      <c r="C1034" s="416"/>
    </row>
    <row r="1035" spans="2:3" x14ac:dyDescent="0.15">
      <c r="B1035" s="416"/>
      <c r="C1035" s="416"/>
    </row>
    <row r="1036" spans="2:3" x14ac:dyDescent="0.15">
      <c r="B1036" s="416"/>
      <c r="C1036" s="416"/>
    </row>
    <row r="1037" spans="2:3" x14ac:dyDescent="0.15">
      <c r="B1037" s="416"/>
      <c r="C1037" s="416"/>
    </row>
    <row r="1038" spans="2:3" x14ac:dyDescent="0.15">
      <c r="B1038" s="416"/>
      <c r="C1038" s="416"/>
    </row>
    <row r="1039" spans="2:3" x14ac:dyDescent="0.15">
      <c r="B1039" s="416"/>
      <c r="C1039" s="416"/>
    </row>
    <row r="1040" spans="2:3" x14ac:dyDescent="0.15">
      <c r="B1040" s="416"/>
      <c r="C1040" s="416"/>
    </row>
    <row r="1041" spans="2:3" x14ac:dyDescent="0.15">
      <c r="B1041" s="416"/>
      <c r="C1041" s="416"/>
    </row>
    <row r="1042" spans="2:3" x14ac:dyDescent="0.15">
      <c r="B1042" s="416"/>
      <c r="C1042" s="416"/>
    </row>
    <row r="1043" spans="2:3" x14ac:dyDescent="0.15">
      <c r="B1043" s="416"/>
      <c r="C1043" s="416"/>
    </row>
    <row r="1044" spans="2:3" x14ac:dyDescent="0.15">
      <c r="B1044" s="416"/>
      <c r="C1044" s="416"/>
    </row>
    <row r="1045" spans="2:3" x14ac:dyDescent="0.15">
      <c r="B1045" s="416"/>
      <c r="C1045" s="416"/>
    </row>
    <row r="1046" spans="2:3" x14ac:dyDescent="0.15">
      <c r="B1046" s="416"/>
      <c r="C1046" s="416"/>
    </row>
    <row r="1047" spans="2:3" x14ac:dyDescent="0.15">
      <c r="B1047" s="416"/>
      <c r="C1047" s="416"/>
    </row>
    <row r="1048" spans="2:3" x14ac:dyDescent="0.15">
      <c r="B1048" s="416"/>
      <c r="C1048" s="416"/>
    </row>
    <row r="1049" spans="2:3" x14ac:dyDescent="0.15">
      <c r="B1049" s="416"/>
      <c r="C1049" s="416"/>
    </row>
    <row r="1050" spans="2:3" x14ac:dyDescent="0.15">
      <c r="B1050" s="416"/>
      <c r="C1050" s="416"/>
    </row>
    <row r="1051" spans="2:3" x14ac:dyDescent="0.15">
      <c r="B1051" s="416"/>
      <c r="C1051" s="416"/>
    </row>
    <row r="1052" spans="2:3" x14ac:dyDescent="0.15">
      <c r="B1052" s="416"/>
      <c r="C1052" s="416"/>
    </row>
    <row r="1053" spans="2:3" x14ac:dyDescent="0.15">
      <c r="B1053" s="416"/>
      <c r="C1053" s="416"/>
    </row>
    <row r="1054" spans="2:3" x14ac:dyDescent="0.15">
      <c r="B1054" s="416"/>
      <c r="C1054" s="416"/>
    </row>
    <row r="1055" spans="2:3" x14ac:dyDescent="0.15">
      <c r="B1055" s="416"/>
      <c r="C1055" s="416"/>
    </row>
    <row r="1056" spans="2:3" x14ac:dyDescent="0.15">
      <c r="B1056" s="416"/>
      <c r="C1056" s="416"/>
    </row>
    <row r="1057" spans="2:3" x14ac:dyDescent="0.15">
      <c r="B1057" s="416"/>
      <c r="C1057" s="416"/>
    </row>
    <row r="1058" spans="2:3" x14ac:dyDescent="0.15">
      <c r="B1058" s="416"/>
      <c r="C1058" s="416"/>
    </row>
    <row r="1059" spans="2:3" x14ac:dyDescent="0.15">
      <c r="B1059" s="416"/>
      <c r="C1059" s="416"/>
    </row>
    <row r="1060" spans="2:3" x14ac:dyDescent="0.15">
      <c r="B1060" s="416"/>
      <c r="C1060" s="416"/>
    </row>
    <row r="1061" spans="2:3" x14ac:dyDescent="0.15">
      <c r="B1061" s="416"/>
      <c r="C1061" s="416"/>
    </row>
    <row r="1062" spans="2:3" x14ac:dyDescent="0.15">
      <c r="B1062" s="416"/>
      <c r="C1062" s="416"/>
    </row>
    <row r="1063" spans="2:3" x14ac:dyDescent="0.15">
      <c r="B1063" s="416"/>
      <c r="C1063" s="416"/>
    </row>
    <row r="1064" spans="2:3" x14ac:dyDescent="0.15">
      <c r="B1064" s="416"/>
      <c r="C1064" s="416"/>
    </row>
    <row r="1065" spans="2:3" x14ac:dyDescent="0.15">
      <c r="B1065" s="416"/>
      <c r="C1065" s="416"/>
    </row>
    <row r="1066" spans="2:3" x14ac:dyDescent="0.15">
      <c r="B1066" s="416"/>
      <c r="C1066" s="416"/>
    </row>
    <row r="1067" spans="2:3" x14ac:dyDescent="0.15">
      <c r="B1067" s="416"/>
      <c r="C1067" s="416"/>
    </row>
    <row r="1068" spans="2:3" x14ac:dyDescent="0.15">
      <c r="B1068" s="416"/>
      <c r="C1068" s="416"/>
    </row>
    <row r="1069" spans="2:3" x14ac:dyDescent="0.15">
      <c r="B1069" s="416"/>
      <c r="C1069" s="416"/>
    </row>
    <row r="1070" spans="2:3" x14ac:dyDescent="0.15">
      <c r="B1070" s="416"/>
      <c r="C1070" s="416"/>
    </row>
    <row r="1071" spans="2:3" x14ac:dyDescent="0.15">
      <c r="B1071" s="416"/>
      <c r="C1071" s="416"/>
    </row>
    <row r="1072" spans="2:3" x14ac:dyDescent="0.15">
      <c r="B1072" s="416"/>
      <c r="C1072" s="416"/>
    </row>
    <row r="1073" spans="2:3" x14ac:dyDescent="0.15">
      <c r="B1073" s="416"/>
      <c r="C1073" s="416"/>
    </row>
    <row r="1074" spans="2:3" x14ac:dyDescent="0.15">
      <c r="B1074" s="416"/>
      <c r="C1074" s="416"/>
    </row>
    <row r="1075" spans="2:3" x14ac:dyDescent="0.15">
      <c r="B1075" s="416"/>
      <c r="C1075" s="416"/>
    </row>
    <row r="1076" spans="2:3" x14ac:dyDescent="0.15">
      <c r="B1076" s="416"/>
      <c r="C1076" s="416"/>
    </row>
    <row r="1077" spans="2:3" x14ac:dyDescent="0.15">
      <c r="B1077" s="416"/>
      <c r="C1077" s="416"/>
    </row>
    <row r="1078" spans="2:3" x14ac:dyDescent="0.15">
      <c r="B1078" s="416"/>
      <c r="C1078" s="416"/>
    </row>
    <row r="1079" spans="2:3" x14ac:dyDescent="0.15">
      <c r="B1079" s="416"/>
      <c r="C1079" s="416"/>
    </row>
    <row r="1080" spans="2:3" x14ac:dyDescent="0.15">
      <c r="B1080" s="416"/>
      <c r="C1080" s="416"/>
    </row>
    <row r="1081" spans="2:3" x14ac:dyDescent="0.15">
      <c r="B1081" s="416"/>
      <c r="C1081" s="416"/>
    </row>
    <row r="1082" spans="2:3" x14ac:dyDescent="0.15">
      <c r="B1082" s="416"/>
      <c r="C1082" s="416"/>
    </row>
    <row r="1083" spans="2:3" x14ac:dyDescent="0.15">
      <c r="B1083" s="416"/>
      <c r="C1083" s="416"/>
    </row>
    <row r="1084" spans="2:3" x14ac:dyDescent="0.15">
      <c r="B1084" s="416"/>
      <c r="C1084" s="416"/>
    </row>
    <row r="1085" spans="2:3" x14ac:dyDescent="0.15">
      <c r="B1085" s="416"/>
      <c r="C1085" s="416"/>
    </row>
    <row r="1086" spans="2:3" x14ac:dyDescent="0.15">
      <c r="B1086" s="416"/>
      <c r="C1086" s="416"/>
    </row>
    <row r="1087" spans="2:3" x14ac:dyDescent="0.15">
      <c r="B1087" s="416"/>
      <c r="C1087" s="416"/>
    </row>
    <row r="1088" spans="2:3" x14ac:dyDescent="0.15">
      <c r="B1088" s="416"/>
      <c r="C1088" s="416"/>
    </row>
    <row r="1089" spans="2:3" x14ac:dyDescent="0.15">
      <c r="B1089" s="416"/>
      <c r="C1089" s="416"/>
    </row>
    <row r="1090" spans="2:3" x14ac:dyDescent="0.15">
      <c r="B1090" s="416"/>
      <c r="C1090" s="416"/>
    </row>
    <row r="1091" spans="2:3" x14ac:dyDescent="0.15">
      <c r="B1091" s="416"/>
      <c r="C1091" s="416"/>
    </row>
    <row r="1092" spans="2:3" x14ac:dyDescent="0.15">
      <c r="B1092" s="416"/>
      <c r="C1092" s="416"/>
    </row>
    <row r="1093" spans="2:3" x14ac:dyDescent="0.15">
      <c r="B1093" s="416"/>
      <c r="C1093" s="416"/>
    </row>
    <row r="1094" spans="2:3" x14ac:dyDescent="0.15">
      <c r="B1094" s="416"/>
      <c r="C1094" s="416"/>
    </row>
    <row r="1095" spans="2:3" x14ac:dyDescent="0.15">
      <c r="B1095" s="416"/>
      <c r="C1095" s="416"/>
    </row>
    <row r="1096" spans="2:3" x14ac:dyDescent="0.15">
      <c r="B1096" s="416"/>
      <c r="C1096" s="416"/>
    </row>
    <row r="1097" spans="2:3" x14ac:dyDescent="0.15">
      <c r="B1097" s="416"/>
      <c r="C1097" s="416"/>
    </row>
    <row r="1098" spans="2:3" x14ac:dyDescent="0.15">
      <c r="B1098" s="416"/>
      <c r="C1098" s="416"/>
    </row>
    <row r="1099" spans="2:3" x14ac:dyDescent="0.15">
      <c r="B1099" s="416"/>
      <c r="C1099" s="416"/>
    </row>
    <row r="1100" spans="2:3" x14ac:dyDescent="0.15">
      <c r="B1100" s="416"/>
      <c r="C1100" s="416"/>
    </row>
    <row r="1101" spans="2:3" x14ac:dyDescent="0.15">
      <c r="B1101" s="416"/>
      <c r="C1101" s="416"/>
    </row>
    <row r="1102" spans="2:3" x14ac:dyDescent="0.15">
      <c r="B1102" s="416"/>
      <c r="C1102" s="416"/>
    </row>
    <row r="1103" spans="2:3" x14ac:dyDescent="0.15">
      <c r="B1103" s="416"/>
      <c r="C1103" s="416"/>
    </row>
    <row r="1104" spans="2:3" x14ac:dyDescent="0.15">
      <c r="B1104" s="416"/>
      <c r="C1104" s="416"/>
    </row>
    <row r="1105" spans="2:3" x14ac:dyDescent="0.15">
      <c r="B1105" s="416"/>
      <c r="C1105" s="416"/>
    </row>
    <row r="1106" spans="2:3" x14ac:dyDescent="0.15">
      <c r="B1106" s="416"/>
      <c r="C1106" s="416"/>
    </row>
    <row r="1107" spans="2:3" x14ac:dyDescent="0.15">
      <c r="B1107" s="416"/>
      <c r="C1107" s="416"/>
    </row>
    <row r="1108" spans="2:3" x14ac:dyDescent="0.15">
      <c r="B1108" s="416"/>
      <c r="C1108" s="416"/>
    </row>
    <row r="1109" spans="2:3" x14ac:dyDescent="0.15">
      <c r="B1109" s="416"/>
      <c r="C1109" s="416"/>
    </row>
    <row r="1110" spans="2:3" x14ac:dyDescent="0.15">
      <c r="B1110" s="416"/>
      <c r="C1110" s="416"/>
    </row>
    <row r="1111" spans="2:3" x14ac:dyDescent="0.15">
      <c r="B1111" s="416"/>
      <c r="C1111" s="416"/>
    </row>
    <row r="1112" spans="2:3" x14ac:dyDescent="0.15">
      <c r="B1112" s="416"/>
      <c r="C1112" s="416"/>
    </row>
    <row r="1113" spans="2:3" x14ac:dyDescent="0.15">
      <c r="B1113" s="416"/>
      <c r="C1113" s="416"/>
    </row>
    <row r="1114" spans="2:3" x14ac:dyDescent="0.15">
      <c r="B1114" s="416"/>
      <c r="C1114" s="416"/>
    </row>
    <row r="1115" spans="2:3" x14ac:dyDescent="0.15">
      <c r="B1115" s="416"/>
      <c r="C1115" s="416"/>
    </row>
    <row r="1116" spans="2:3" x14ac:dyDescent="0.15">
      <c r="B1116" s="416"/>
      <c r="C1116" s="416"/>
    </row>
    <row r="1117" spans="2:3" x14ac:dyDescent="0.15">
      <c r="B1117" s="416"/>
      <c r="C1117" s="416"/>
    </row>
    <row r="1118" spans="2:3" x14ac:dyDescent="0.15">
      <c r="B1118" s="416"/>
      <c r="C1118" s="416"/>
    </row>
    <row r="1119" spans="2:3" x14ac:dyDescent="0.15">
      <c r="B1119" s="416"/>
      <c r="C1119" s="416"/>
    </row>
    <row r="1120" spans="2:3" x14ac:dyDescent="0.15">
      <c r="B1120" s="416"/>
      <c r="C1120" s="416"/>
    </row>
    <row r="1121" spans="2:3" x14ac:dyDescent="0.15">
      <c r="B1121" s="416"/>
      <c r="C1121" s="416"/>
    </row>
    <row r="1122" spans="2:3" x14ac:dyDescent="0.15">
      <c r="B1122" s="416"/>
      <c r="C1122" s="416"/>
    </row>
    <row r="1123" spans="2:3" x14ac:dyDescent="0.15">
      <c r="B1123" s="416"/>
      <c r="C1123" s="416"/>
    </row>
    <row r="1124" spans="2:3" x14ac:dyDescent="0.15">
      <c r="B1124" s="416"/>
      <c r="C1124" s="416"/>
    </row>
    <row r="1125" spans="2:3" x14ac:dyDescent="0.15">
      <c r="B1125" s="416"/>
      <c r="C1125" s="416"/>
    </row>
    <row r="1126" spans="2:3" x14ac:dyDescent="0.15">
      <c r="B1126" s="416"/>
      <c r="C1126" s="416"/>
    </row>
    <row r="1127" spans="2:3" x14ac:dyDescent="0.15">
      <c r="B1127" s="416"/>
      <c r="C1127" s="416"/>
    </row>
    <row r="1128" spans="2:3" x14ac:dyDescent="0.15">
      <c r="B1128" s="416"/>
      <c r="C1128" s="416"/>
    </row>
    <row r="1129" spans="2:3" x14ac:dyDescent="0.15">
      <c r="B1129" s="416"/>
      <c r="C1129" s="416"/>
    </row>
    <row r="1130" spans="2:3" x14ac:dyDescent="0.15">
      <c r="B1130" s="416"/>
      <c r="C1130" s="416"/>
    </row>
    <row r="1131" spans="2:3" x14ac:dyDescent="0.15">
      <c r="B1131" s="416"/>
      <c r="C1131" s="416"/>
    </row>
    <row r="1132" spans="2:3" x14ac:dyDescent="0.15">
      <c r="B1132" s="416"/>
      <c r="C1132" s="416"/>
    </row>
    <row r="1133" spans="2:3" x14ac:dyDescent="0.15">
      <c r="B1133" s="416"/>
      <c r="C1133" s="416"/>
    </row>
    <row r="1134" spans="2:3" x14ac:dyDescent="0.15">
      <c r="B1134" s="416"/>
      <c r="C1134" s="416"/>
    </row>
    <row r="1135" spans="2:3" x14ac:dyDescent="0.15">
      <c r="B1135" s="416"/>
      <c r="C1135" s="416"/>
    </row>
    <row r="1136" spans="2:3" x14ac:dyDescent="0.15">
      <c r="B1136" s="416"/>
      <c r="C1136" s="416"/>
    </row>
    <row r="1137" spans="2:3" x14ac:dyDescent="0.15">
      <c r="B1137" s="416"/>
      <c r="C1137" s="416"/>
    </row>
    <row r="1138" spans="2:3" x14ac:dyDescent="0.15">
      <c r="B1138" s="416"/>
      <c r="C1138" s="416"/>
    </row>
    <row r="1139" spans="2:3" x14ac:dyDescent="0.15">
      <c r="B1139" s="416"/>
      <c r="C1139" s="416"/>
    </row>
    <row r="1140" spans="2:3" x14ac:dyDescent="0.15">
      <c r="B1140" s="416"/>
      <c r="C1140" s="416"/>
    </row>
    <row r="1141" spans="2:3" x14ac:dyDescent="0.15">
      <c r="B1141" s="416"/>
      <c r="C1141" s="416"/>
    </row>
    <row r="1142" spans="2:3" x14ac:dyDescent="0.15">
      <c r="B1142" s="416"/>
      <c r="C1142" s="416"/>
    </row>
    <row r="1143" spans="2:3" x14ac:dyDescent="0.15">
      <c r="B1143" s="416"/>
      <c r="C1143" s="416"/>
    </row>
    <row r="1144" spans="2:3" x14ac:dyDescent="0.15">
      <c r="B1144" s="416"/>
      <c r="C1144" s="416"/>
    </row>
    <row r="1145" spans="2:3" x14ac:dyDescent="0.15">
      <c r="B1145" s="416"/>
      <c r="C1145" s="416"/>
    </row>
    <row r="1146" spans="2:3" x14ac:dyDescent="0.15">
      <c r="B1146" s="416"/>
      <c r="C1146" s="416"/>
    </row>
    <row r="1147" spans="2:3" x14ac:dyDescent="0.15">
      <c r="B1147" s="416"/>
      <c r="C1147" s="416"/>
    </row>
    <row r="1148" spans="2:3" x14ac:dyDescent="0.15">
      <c r="B1148" s="416"/>
      <c r="C1148" s="416"/>
    </row>
    <row r="1149" spans="2:3" x14ac:dyDescent="0.15">
      <c r="B1149" s="416"/>
      <c r="C1149" s="416"/>
    </row>
    <row r="1150" spans="2:3" x14ac:dyDescent="0.15">
      <c r="B1150" s="416"/>
      <c r="C1150" s="416"/>
    </row>
    <row r="1151" spans="2:3" x14ac:dyDescent="0.15">
      <c r="B1151" s="416"/>
      <c r="C1151" s="416"/>
    </row>
    <row r="1152" spans="2:3" x14ac:dyDescent="0.15">
      <c r="B1152" s="416"/>
      <c r="C1152" s="416"/>
    </row>
    <row r="1153" spans="2:3" x14ac:dyDescent="0.15">
      <c r="B1153" s="416"/>
      <c r="C1153" s="416"/>
    </row>
    <row r="1154" spans="2:3" x14ac:dyDescent="0.15">
      <c r="B1154" s="416"/>
      <c r="C1154" s="416"/>
    </row>
    <row r="1155" spans="2:3" x14ac:dyDescent="0.15">
      <c r="B1155" s="416"/>
      <c r="C1155" s="416"/>
    </row>
    <row r="1156" spans="2:3" x14ac:dyDescent="0.15">
      <c r="B1156" s="416"/>
      <c r="C1156" s="416"/>
    </row>
    <row r="1157" spans="2:3" x14ac:dyDescent="0.15">
      <c r="B1157" s="416"/>
      <c r="C1157" s="416"/>
    </row>
    <row r="1158" spans="2:3" x14ac:dyDescent="0.15">
      <c r="B1158" s="416"/>
      <c r="C1158" s="416"/>
    </row>
    <row r="1159" spans="2:3" x14ac:dyDescent="0.15">
      <c r="B1159" s="416"/>
      <c r="C1159" s="416"/>
    </row>
    <row r="1160" spans="2:3" x14ac:dyDescent="0.15">
      <c r="B1160" s="416"/>
      <c r="C1160" s="416"/>
    </row>
    <row r="1161" spans="2:3" x14ac:dyDescent="0.15">
      <c r="B1161" s="416"/>
      <c r="C1161" s="416"/>
    </row>
    <row r="1162" spans="2:3" x14ac:dyDescent="0.15">
      <c r="B1162" s="416"/>
      <c r="C1162" s="416"/>
    </row>
    <row r="1163" spans="2:3" x14ac:dyDescent="0.15">
      <c r="B1163" s="416"/>
      <c r="C1163" s="416"/>
    </row>
    <row r="1164" spans="2:3" x14ac:dyDescent="0.15">
      <c r="B1164" s="416"/>
      <c r="C1164" s="416"/>
    </row>
    <row r="1165" spans="2:3" x14ac:dyDescent="0.15">
      <c r="B1165" s="416"/>
      <c r="C1165" s="416"/>
    </row>
    <row r="1166" spans="2:3" x14ac:dyDescent="0.15">
      <c r="B1166" s="416"/>
      <c r="C1166" s="416"/>
    </row>
    <row r="1167" spans="2:3" x14ac:dyDescent="0.15">
      <c r="B1167" s="416"/>
      <c r="C1167" s="416"/>
    </row>
    <row r="1168" spans="2:3" x14ac:dyDescent="0.15">
      <c r="B1168" s="416"/>
      <c r="C1168" s="416"/>
    </row>
    <row r="1169" spans="2:3" x14ac:dyDescent="0.15">
      <c r="B1169" s="416"/>
      <c r="C1169" s="416"/>
    </row>
    <row r="1170" spans="2:3" x14ac:dyDescent="0.15">
      <c r="B1170" s="416"/>
      <c r="C1170" s="416"/>
    </row>
    <row r="1171" spans="2:3" x14ac:dyDescent="0.15">
      <c r="B1171" s="416"/>
      <c r="C1171" s="416"/>
    </row>
    <row r="1172" spans="2:3" x14ac:dyDescent="0.15">
      <c r="B1172" s="416"/>
      <c r="C1172" s="416"/>
    </row>
    <row r="1173" spans="2:3" x14ac:dyDescent="0.15">
      <c r="B1173" s="416"/>
      <c r="C1173" s="416"/>
    </row>
    <row r="1174" spans="2:3" x14ac:dyDescent="0.15">
      <c r="B1174" s="416"/>
      <c r="C1174" s="416"/>
    </row>
    <row r="1175" spans="2:3" x14ac:dyDescent="0.15">
      <c r="B1175" s="416"/>
      <c r="C1175" s="416"/>
    </row>
    <row r="1176" spans="2:3" x14ac:dyDescent="0.15">
      <c r="B1176" s="416"/>
      <c r="C1176" s="416"/>
    </row>
    <row r="1177" spans="2:3" x14ac:dyDescent="0.15">
      <c r="B1177" s="416"/>
      <c r="C1177" s="416"/>
    </row>
    <row r="1178" spans="2:3" x14ac:dyDescent="0.15">
      <c r="B1178" s="416"/>
      <c r="C1178" s="416"/>
    </row>
    <row r="1179" spans="2:3" x14ac:dyDescent="0.15">
      <c r="B1179" s="416"/>
      <c r="C1179" s="416"/>
    </row>
    <row r="1180" spans="2:3" x14ac:dyDescent="0.15">
      <c r="B1180" s="416"/>
      <c r="C1180" s="416"/>
    </row>
    <row r="1181" spans="2:3" x14ac:dyDescent="0.15">
      <c r="B1181" s="416"/>
      <c r="C1181" s="416"/>
    </row>
    <row r="1182" spans="2:3" x14ac:dyDescent="0.15">
      <c r="B1182" s="416"/>
      <c r="C1182" s="416"/>
    </row>
    <row r="1183" spans="2:3" x14ac:dyDescent="0.15">
      <c r="B1183" s="416"/>
      <c r="C1183" s="416"/>
    </row>
    <row r="1184" spans="2:3" x14ac:dyDescent="0.15">
      <c r="B1184" s="416"/>
      <c r="C1184" s="416"/>
    </row>
    <row r="1185" spans="2:3" x14ac:dyDescent="0.15">
      <c r="B1185" s="416"/>
      <c r="C1185" s="416"/>
    </row>
    <row r="1186" spans="2:3" x14ac:dyDescent="0.15">
      <c r="B1186" s="416"/>
      <c r="C1186" s="416"/>
    </row>
    <row r="1187" spans="2:3" x14ac:dyDescent="0.15">
      <c r="B1187" s="416"/>
      <c r="C1187" s="416"/>
    </row>
    <row r="1188" spans="2:3" x14ac:dyDescent="0.15">
      <c r="B1188" s="416"/>
      <c r="C1188" s="416"/>
    </row>
    <row r="1189" spans="2:3" x14ac:dyDescent="0.15">
      <c r="B1189" s="416"/>
      <c r="C1189" s="416"/>
    </row>
    <row r="1190" spans="2:3" x14ac:dyDescent="0.15">
      <c r="B1190" s="416"/>
      <c r="C1190" s="416"/>
    </row>
    <row r="1191" spans="2:3" x14ac:dyDescent="0.15">
      <c r="B1191" s="416"/>
      <c r="C1191" s="416"/>
    </row>
    <row r="1192" spans="2:3" x14ac:dyDescent="0.15">
      <c r="B1192" s="416"/>
      <c r="C1192" s="416"/>
    </row>
    <row r="1193" spans="2:3" x14ac:dyDescent="0.15">
      <c r="B1193" s="416"/>
      <c r="C1193" s="416"/>
    </row>
    <row r="1194" spans="2:3" x14ac:dyDescent="0.15">
      <c r="B1194" s="416"/>
      <c r="C1194" s="416"/>
    </row>
    <row r="1195" spans="2:3" x14ac:dyDescent="0.15">
      <c r="B1195" s="416"/>
      <c r="C1195" s="416"/>
    </row>
    <row r="1196" spans="2:3" x14ac:dyDescent="0.15">
      <c r="B1196" s="416"/>
      <c r="C1196" s="416"/>
    </row>
    <row r="1197" spans="2:3" x14ac:dyDescent="0.15">
      <c r="B1197" s="416"/>
      <c r="C1197" s="416"/>
    </row>
    <row r="1198" spans="2:3" x14ac:dyDescent="0.15">
      <c r="B1198" s="416"/>
      <c r="C1198" s="416"/>
    </row>
    <row r="1199" spans="2:3" x14ac:dyDescent="0.15">
      <c r="B1199" s="416"/>
      <c r="C1199" s="416"/>
    </row>
    <row r="1200" spans="2:3" x14ac:dyDescent="0.15">
      <c r="B1200" s="416"/>
      <c r="C1200" s="416"/>
    </row>
    <row r="1201" spans="2:3" x14ac:dyDescent="0.15">
      <c r="B1201" s="416"/>
      <c r="C1201" s="416"/>
    </row>
    <row r="1202" spans="2:3" x14ac:dyDescent="0.15">
      <c r="B1202" s="416"/>
      <c r="C1202" s="416"/>
    </row>
    <row r="1203" spans="2:3" x14ac:dyDescent="0.15">
      <c r="B1203" s="416"/>
      <c r="C1203" s="416"/>
    </row>
    <row r="1204" spans="2:3" x14ac:dyDescent="0.15">
      <c r="B1204" s="416"/>
      <c r="C1204" s="416"/>
    </row>
    <row r="1205" spans="2:3" x14ac:dyDescent="0.15">
      <c r="B1205" s="416"/>
      <c r="C1205" s="416"/>
    </row>
    <row r="1206" spans="2:3" x14ac:dyDescent="0.15">
      <c r="B1206" s="416"/>
      <c r="C1206" s="416"/>
    </row>
    <row r="1207" spans="2:3" x14ac:dyDescent="0.15">
      <c r="B1207" s="416"/>
      <c r="C1207" s="416"/>
    </row>
    <row r="1208" spans="2:3" x14ac:dyDescent="0.15">
      <c r="B1208" s="416"/>
      <c r="C1208" s="416"/>
    </row>
    <row r="1209" spans="2:3" x14ac:dyDescent="0.15">
      <c r="B1209" s="416"/>
      <c r="C1209" s="416"/>
    </row>
    <row r="1210" spans="2:3" x14ac:dyDescent="0.15">
      <c r="B1210" s="416"/>
      <c r="C1210" s="416"/>
    </row>
    <row r="1211" spans="2:3" x14ac:dyDescent="0.15">
      <c r="B1211" s="416"/>
      <c r="C1211" s="416"/>
    </row>
    <row r="1212" spans="2:3" x14ac:dyDescent="0.15">
      <c r="B1212" s="416"/>
      <c r="C1212" s="416"/>
    </row>
    <row r="1213" spans="2:3" x14ac:dyDescent="0.15">
      <c r="B1213" s="416"/>
      <c r="C1213" s="416"/>
    </row>
    <row r="1214" spans="2:3" x14ac:dyDescent="0.15">
      <c r="B1214" s="416"/>
      <c r="C1214" s="416"/>
    </row>
    <row r="1215" spans="2:3" x14ac:dyDescent="0.15">
      <c r="B1215" s="416"/>
      <c r="C1215" s="416"/>
    </row>
    <row r="1216" spans="2:3" x14ac:dyDescent="0.15">
      <c r="B1216" s="416"/>
      <c r="C1216" s="416"/>
    </row>
    <row r="1217" spans="2:3" x14ac:dyDescent="0.15">
      <c r="B1217" s="416"/>
      <c r="C1217" s="416"/>
    </row>
    <row r="1218" spans="2:3" x14ac:dyDescent="0.15">
      <c r="B1218" s="416"/>
      <c r="C1218" s="416"/>
    </row>
    <row r="1219" spans="2:3" x14ac:dyDescent="0.15">
      <c r="B1219" s="416"/>
      <c r="C1219" s="416"/>
    </row>
    <row r="1220" spans="2:3" x14ac:dyDescent="0.15">
      <c r="B1220" s="416"/>
      <c r="C1220" s="416"/>
    </row>
    <row r="1221" spans="2:3" x14ac:dyDescent="0.15">
      <c r="B1221" s="416"/>
      <c r="C1221" s="416"/>
    </row>
    <row r="1222" spans="2:3" x14ac:dyDescent="0.15">
      <c r="B1222" s="416"/>
      <c r="C1222" s="416"/>
    </row>
    <row r="1223" spans="2:3" x14ac:dyDescent="0.15">
      <c r="B1223" s="416"/>
      <c r="C1223" s="416"/>
    </row>
    <row r="1224" spans="2:3" x14ac:dyDescent="0.15">
      <c r="B1224" s="416"/>
      <c r="C1224" s="416"/>
    </row>
    <row r="1225" spans="2:3" x14ac:dyDescent="0.15">
      <c r="B1225" s="416"/>
      <c r="C1225" s="416"/>
    </row>
    <row r="1226" spans="2:3" x14ac:dyDescent="0.15">
      <c r="B1226" s="416"/>
      <c r="C1226" s="416"/>
    </row>
    <row r="1227" spans="2:3" x14ac:dyDescent="0.15">
      <c r="B1227" s="416"/>
      <c r="C1227" s="416"/>
    </row>
    <row r="1228" spans="2:3" x14ac:dyDescent="0.15">
      <c r="B1228" s="416"/>
      <c r="C1228" s="416"/>
    </row>
    <row r="1229" spans="2:3" x14ac:dyDescent="0.15">
      <c r="B1229" s="416"/>
      <c r="C1229" s="416"/>
    </row>
    <row r="1230" spans="2:3" x14ac:dyDescent="0.15">
      <c r="B1230" s="416"/>
      <c r="C1230" s="416"/>
    </row>
    <row r="1231" spans="2:3" x14ac:dyDescent="0.15">
      <c r="B1231" s="416"/>
      <c r="C1231" s="416"/>
    </row>
    <row r="1232" spans="2:3" x14ac:dyDescent="0.15">
      <c r="B1232" s="416"/>
      <c r="C1232" s="416"/>
    </row>
    <row r="1233" spans="2:3" x14ac:dyDescent="0.15">
      <c r="B1233" s="416"/>
      <c r="C1233" s="416"/>
    </row>
    <row r="1234" spans="2:3" x14ac:dyDescent="0.15">
      <c r="B1234" s="416"/>
      <c r="C1234" s="416"/>
    </row>
    <row r="1235" spans="2:3" x14ac:dyDescent="0.15">
      <c r="B1235" s="416"/>
      <c r="C1235" s="416"/>
    </row>
    <row r="1236" spans="2:3" x14ac:dyDescent="0.15">
      <c r="B1236" s="416"/>
      <c r="C1236" s="416"/>
    </row>
    <row r="1237" spans="2:3" x14ac:dyDescent="0.15">
      <c r="B1237" s="416"/>
      <c r="C1237" s="416"/>
    </row>
    <row r="1238" spans="2:3" x14ac:dyDescent="0.15">
      <c r="B1238" s="416"/>
      <c r="C1238" s="416"/>
    </row>
    <row r="1239" spans="2:3" x14ac:dyDescent="0.15">
      <c r="B1239" s="416"/>
      <c r="C1239" s="416"/>
    </row>
    <row r="1240" spans="2:3" x14ac:dyDescent="0.15">
      <c r="B1240" s="416"/>
      <c r="C1240" s="416"/>
    </row>
    <row r="1241" spans="2:3" x14ac:dyDescent="0.15">
      <c r="B1241" s="416"/>
      <c r="C1241" s="416"/>
    </row>
    <row r="1242" spans="2:3" x14ac:dyDescent="0.15">
      <c r="B1242" s="416"/>
      <c r="C1242" s="416"/>
    </row>
    <row r="1243" spans="2:3" x14ac:dyDescent="0.15">
      <c r="B1243" s="416"/>
      <c r="C1243" s="416"/>
    </row>
    <row r="1244" spans="2:3" x14ac:dyDescent="0.15">
      <c r="B1244" s="416"/>
      <c r="C1244" s="416"/>
    </row>
    <row r="1245" spans="2:3" x14ac:dyDescent="0.15">
      <c r="B1245" s="416"/>
      <c r="C1245" s="416"/>
    </row>
    <row r="1246" spans="2:3" x14ac:dyDescent="0.15">
      <c r="B1246" s="416"/>
      <c r="C1246" s="416"/>
    </row>
    <row r="1247" spans="2:3" x14ac:dyDescent="0.15">
      <c r="B1247" s="416"/>
      <c r="C1247" s="416"/>
    </row>
    <row r="1248" spans="2:3" x14ac:dyDescent="0.15">
      <c r="B1248" s="416"/>
      <c r="C1248" s="416"/>
    </row>
    <row r="1249" spans="2:3" x14ac:dyDescent="0.15">
      <c r="B1249" s="416"/>
      <c r="C1249" s="416"/>
    </row>
    <row r="1250" spans="2:3" x14ac:dyDescent="0.15">
      <c r="B1250" s="416"/>
      <c r="C1250" s="416"/>
    </row>
    <row r="1251" spans="2:3" x14ac:dyDescent="0.15">
      <c r="B1251" s="416"/>
      <c r="C1251" s="416"/>
    </row>
    <row r="1252" spans="2:3" x14ac:dyDescent="0.15">
      <c r="B1252" s="416"/>
      <c r="C1252" s="416"/>
    </row>
    <row r="1253" spans="2:3" x14ac:dyDescent="0.15">
      <c r="B1253" s="416"/>
      <c r="C1253" s="416"/>
    </row>
    <row r="1254" spans="2:3" x14ac:dyDescent="0.15">
      <c r="B1254" s="416"/>
      <c r="C1254" s="416"/>
    </row>
    <row r="1255" spans="2:3" x14ac:dyDescent="0.15">
      <c r="B1255" s="416"/>
      <c r="C1255" s="416"/>
    </row>
    <row r="1256" spans="2:3" x14ac:dyDescent="0.15">
      <c r="B1256" s="416"/>
      <c r="C1256" s="416"/>
    </row>
    <row r="1257" spans="2:3" x14ac:dyDescent="0.15">
      <c r="B1257" s="416"/>
      <c r="C1257" s="416"/>
    </row>
    <row r="1258" spans="2:3" x14ac:dyDescent="0.15">
      <c r="B1258" s="416"/>
      <c r="C1258" s="416"/>
    </row>
    <row r="1259" spans="2:3" x14ac:dyDescent="0.15">
      <c r="B1259" s="416"/>
      <c r="C1259" s="416"/>
    </row>
    <row r="1260" spans="2:3" x14ac:dyDescent="0.15">
      <c r="B1260" s="416"/>
      <c r="C1260" s="416"/>
    </row>
    <row r="1261" spans="2:3" x14ac:dyDescent="0.15">
      <c r="B1261" s="416"/>
      <c r="C1261" s="416"/>
    </row>
    <row r="1262" spans="2:3" x14ac:dyDescent="0.15">
      <c r="B1262" s="416"/>
      <c r="C1262" s="416"/>
    </row>
    <row r="1263" spans="2:3" x14ac:dyDescent="0.15">
      <c r="B1263" s="416"/>
      <c r="C1263" s="416"/>
    </row>
    <row r="1264" spans="2:3" x14ac:dyDescent="0.15">
      <c r="B1264" s="416"/>
      <c r="C1264" s="416"/>
    </row>
    <row r="1265" spans="2:3" x14ac:dyDescent="0.15">
      <c r="B1265" s="416"/>
      <c r="C1265" s="416"/>
    </row>
    <row r="1266" spans="2:3" x14ac:dyDescent="0.15">
      <c r="B1266" s="416"/>
      <c r="C1266" s="416"/>
    </row>
    <row r="1267" spans="2:3" x14ac:dyDescent="0.15">
      <c r="B1267" s="416"/>
      <c r="C1267" s="416"/>
    </row>
    <row r="1268" spans="2:3" x14ac:dyDescent="0.15">
      <c r="B1268" s="416"/>
      <c r="C1268" s="416"/>
    </row>
    <row r="1269" spans="2:3" x14ac:dyDescent="0.15">
      <c r="B1269" s="416"/>
      <c r="C1269" s="416"/>
    </row>
    <row r="1270" spans="2:3" x14ac:dyDescent="0.15">
      <c r="B1270" s="416"/>
      <c r="C1270" s="416"/>
    </row>
    <row r="1271" spans="2:3" x14ac:dyDescent="0.15">
      <c r="B1271" s="416"/>
      <c r="C1271" s="416"/>
    </row>
    <row r="1272" spans="2:3" x14ac:dyDescent="0.15">
      <c r="B1272" s="416"/>
      <c r="C1272" s="416"/>
    </row>
    <row r="1273" spans="2:3" x14ac:dyDescent="0.15">
      <c r="B1273" s="416"/>
      <c r="C1273" s="416"/>
    </row>
    <row r="1274" spans="2:3" x14ac:dyDescent="0.15">
      <c r="B1274" s="416"/>
      <c r="C1274" s="416"/>
    </row>
    <row r="1275" spans="2:3" x14ac:dyDescent="0.15">
      <c r="B1275" s="416"/>
      <c r="C1275" s="416"/>
    </row>
    <row r="1276" spans="2:3" x14ac:dyDescent="0.15">
      <c r="B1276" s="416"/>
      <c r="C1276" s="416"/>
    </row>
    <row r="1277" spans="2:3" x14ac:dyDescent="0.15">
      <c r="B1277" s="416"/>
      <c r="C1277" s="416"/>
    </row>
    <row r="1278" spans="2:3" x14ac:dyDescent="0.15">
      <c r="B1278" s="416"/>
      <c r="C1278" s="416"/>
    </row>
    <row r="1279" spans="2:3" x14ac:dyDescent="0.15">
      <c r="B1279" s="416"/>
      <c r="C1279" s="416"/>
    </row>
    <row r="1280" spans="2:3" x14ac:dyDescent="0.15">
      <c r="B1280" s="416"/>
      <c r="C1280" s="416"/>
    </row>
    <row r="1281" spans="2:3" x14ac:dyDescent="0.15">
      <c r="B1281" s="416"/>
      <c r="C1281" s="416"/>
    </row>
    <row r="1282" spans="2:3" x14ac:dyDescent="0.15">
      <c r="B1282" s="416"/>
      <c r="C1282" s="416"/>
    </row>
    <row r="1283" spans="2:3" x14ac:dyDescent="0.15">
      <c r="B1283" s="416"/>
      <c r="C1283" s="416"/>
    </row>
    <row r="1284" spans="2:3" x14ac:dyDescent="0.15">
      <c r="B1284" s="416"/>
      <c r="C1284" s="416"/>
    </row>
    <row r="1285" spans="2:3" x14ac:dyDescent="0.15">
      <c r="B1285" s="416"/>
      <c r="C1285" s="416"/>
    </row>
    <row r="1286" spans="2:3" x14ac:dyDescent="0.15">
      <c r="B1286" s="416"/>
      <c r="C1286" s="416"/>
    </row>
    <row r="1287" spans="2:3" x14ac:dyDescent="0.15">
      <c r="B1287" s="416"/>
      <c r="C1287" s="416"/>
    </row>
    <row r="1288" spans="2:3" x14ac:dyDescent="0.15">
      <c r="B1288" s="416"/>
      <c r="C1288" s="416"/>
    </row>
    <row r="1289" spans="2:3" x14ac:dyDescent="0.15">
      <c r="B1289" s="416"/>
      <c r="C1289" s="416"/>
    </row>
    <row r="1290" spans="2:3" x14ac:dyDescent="0.15">
      <c r="B1290" s="416"/>
      <c r="C1290" s="416"/>
    </row>
    <row r="1291" spans="2:3" x14ac:dyDescent="0.15">
      <c r="B1291" s="416"/>
      <c r="C1291" s="416"/>
    </row>
    <row r="1292" spans="2:3" x14ac:dyDescent="0.15">
      <c r="B1292" s="416"/>
      <c r="C1292" s="416"/>
    </row>
    <row r="1293" spans="2:3" x14ac:dyDescent="0.15">
      <c r="B1293" s="416"/>
      <c r="C1293" s="416"/>
    </row>
    <row r="1294" spans="2:3" x14ac:dyDescent="0.15">
      <c r="B1294" s="416"/>
      <c r="C1294" s="416"/>
    </row>
    <row r="1295" spans="2:3" x14ac:dyDescent="0.15">
      <c r="B1295" s="416"/>
      <c r="C1295" s="416"/>
    </row>
    <row r="1296" spans="2:3" x14ac:dyDescent="0.15">
      <c r="B1296" s="416"/>
      <c r="C1296" s="416"/>
    </row>
    <row r="1297" spans="2:3" x14ac:dyDescent="0.15">
      <c r="B1297" s="416"/>
      <c r="C1297" s="416"/>
    </row>
    <row r="1298" spans="2:3" x14ac:dyDescent="0.15">
      <c r="B1298" s="416"/>
      <c r="C1298" s="416"/>
    </row>
    <row r="1299" spans="2:3" x14ac:dyDescent="0.15">
      <c r="B1299" s="416"/>
      <c r="C1299" s="416"/>
    </row>
    <row r="1300" spans="2:3" x14ac:dyDescent="0.15">
      <c r="B1300" s="416"/>
      <c r="C1300" s="416"/>
    </row>
    <row r="1301" spans="2:3" x14ac:dyDescent="0.15">
      <c r="B1301" s="416"/>
      <c r="C1301" s="416"/>
    </row>
    <row r="1302" spans="2:3" x14ac:dyDescent="0.15">
      <c r="B1302" s="416"/>
      <c r="C1302" s="416"/>
    </row>
    <row r="1303" spans="2:3" x14ac:dyDescent="0.15">
      <c r="B1303" s="416"/>
      <c r="C1303" s="416"/>
    </row>
    <row r="1304" spans="2:3" x14ac:dyDescent="0.15">
      <c r="B1304" s="416"/>
      <c r="C1304" s="416"/>
    </row>
    <row r="1305" spans="2:3" x14ac:dyDescent="0.15">
      <c r="B1305" s="416"/>
      <c r="C1305" s="416"/>
    </row>
    <row r="1306" spans="2:3" x14ac:dyDescent="0.15">
      <c r="B1306" s="416"/>
      <c r="C1306" s="416"/>
    </row>
    <row r="1307" spans="2:3" x14ac:dyDescent="0.15">
      <c r="B1307" s="416"/>
      <c r="C1307" s="416"/>
    </row>
    <row r="1308" spans="2:3" x14ac:dyDescent="0.15">
      <c r="B1308" s="416"/>
      <c r="C1308" s="416"/>
    </row>
    <row r="1309" spans="2:3" x14ac:dyDescent="0.15">
      <c r="B1309" s="416"/>
      <c r="C1309" s="416"/>
    </row>
    <row r="1310" spans="2:3" x14ac:dyDescent="0.15">
      <c r="B1310" s="416"/>
      <c r="C1310" s="416"/>
    </row>
    <row r="1311" spans="2:3" x14ac:dyDescent="0.15">
      <c r="B1311" s="416"/>
      <c r="C1311" s="416"/>
    </row>
    <row r="1312" spans="2:3" x14ac:dyDescent="0.15">
      <c r="B1312" s="416"/>
      <c r="C1312" s="416"/>
    </row>
    <row r="1313" spans="2:3" x14ac:dyDescent="0.15">
      <c r="B1313" s="416"/>
      <c r="C1313" s="416"/>
    </row>
    <row r="1314" spans="2:3" x14ac:dyDescent="0.15">
      <c r="B1314" s="416"/>
      <c r="C1314" s="416"/>
    </row>
    <row r="1315" spans="2:3" x14ac:dyDescent="0.15">
      <c r="B1315" s="416"/>
      <c r="C1315" s="416"/>
    </row>
    <row r="1316" spans="2:3" x14ac:dyDescent="0.15">
      <c r="B1316" s="416"/>
      <c r="C1316" s="416"/>
    </row>
    <row r="1317" spans="2:3" x14ac:dyDescent="0.15">
      <c r="B1317" s="416"/>
      <c r="C1317" s="416"/>
    </row>
    <row r="1318" spans="2:3" x14ac:dyDescent="0.15">
      <c r="B1318" s="416"/>
      <c r="C1318" s="416"/>
    </row>
    <row r="1319" spans="2:3" x14ac:dyDescent="0.15">
      <c r="B1319" s="416"/>
      <c r="C1319" s="416"/>
    </row>
    <row r="1320" spans="2:3" x14ac:dyDescent="0.15">
      <c r="B1320" s="416"/>
      <c r="C1320" s="416"/>
    </row>
    <row r="1321" spans="2:3" x14ac:dyDescent="0.15">
      <c r="B1321" s="416"/>
      <c r="C1321" s="416"/>
    </row>
    <row r="1322" spans="2:3" x14ac:dyDescent="0.15">
      <c r="B1322" s="416"/>
      <c r="C1322" s="416"/>
    </row>
    <row r="1323" spans="2:3" x14ac:dyDescent="0.15">
      <c r="B1323" s="416"/>
      <c r="C1323" s="416"/>
    </row>
    <row r="1324" spans="2:3" x14ac:dyDescent="0.15">
      <c r="B1324" s="416"/>
      <c r="C1324" s="416"/>
    </row>
    <row r="1325" spans="2:3" x14ac:dyDescent="0.15">
      <c r="B1325" s="416"/>
      <c r="C1325" s="416"/>
    </row>
    <row r="1326" spans="2:3" x14ac:dyDescent="0.15">
      <c r="B1326" s="416"/>
      <c r="C1326" s="416"/>
    </row>
    <row r="1327" spans="2:3" x14ac:dyDescent="0.15">
      <c r="B1327" s="416"/>
      <c r="C1327" s="416"/>
    </row>
    <row r="1328" spans="2:3" x14ac:dyDescent="0.15">
      <c r="B1328" s="416"/>
      <c r="C1328" s="416"/>
    </row>
    <row r="1329" spans="2:3" x14ac:dyDescent="0.15">
      <c r="B1329" s="416"/>
      <c r="C1329" s="416"/>
    </row>
    <row r="1330" spans="2:3" x14ac:dyDescent="0.15">
      <c r="B1330" s="416"/>
      <c r="C1330" s="416"/>
    </row>
    <row r="1331" spans="2:3" x14ac:dyDescent="0.15">
      <c r="B1331" s="416"/>
      <c r="C1331" s="416"/>
    </row>
    <row r="1332" spans="2:3" x14ac:dyDescent="0.15">
      <c r="B1332" s="416"/>
      <c r="C1332" s="416"/>
    </row>
    <row r="1333" spans="2:3" x14ac:dyDescent="0.15">
      <c r="B1333" s="416"/>
      <c r="C1333" s="416"/>
    </row>
    <row r="1334" spans="2:3" x14ac:dyDescent="0.15">
      <c r="B1334" s="416"/>
      <c r="C1334" s="416"/>
    </row>
    <row r="1335" spans="2:3" x14ac:dyDescent="0.15">
      <c r="B1335" s="416"/>
      <c r="C1335" s="416"/>
    </row>
    <row r="1336" spans="2:3" x14ac:dyDescent="0.15">
      <c r="B1336" s="416"/>
      <c r="C1336" s="416"/>
    </row>
    <row r="1337" spans="2:3" x14ac:dyDescent="0.15">
      <c r="B1337" s="416"/>
      <c r="C1337" s="416"/>
    </row>
    <row r="1338" spans="2:3" x14ac:dyDescent="0.15">
      <c r="B1338" s="416"/>
      <c r="C1338" s="416"/>
    </row>
    <row r="1339" spans="2:3" x14ac:dyDescent="0.15">
      <c r="B1339" s="416"/>
      <c r="C1339" s="416"/>
    </row>
    <row r="1340" spans="2:3" x14ac:dyDescent="0.15">
      <c r="B1340" s="416"/>
      <c r="C1340" s="416"/>
    </row>
    <row r="1341" spans="2:3" x14ac:dyDescent="0.15">
      <c r="B1341" s="416"/>
      <c r="C1341" s="416"/>
    </row>
    <row r="1342" spans="2:3" x14ac:dyDescent="0.15">
      <c r="B1342" s="416"/>
      <c r="C1342" s="416"/>
    </row>
    <row r="1343" spans="2:3" x14ac:dyDescent="0.15">
      <c r="B1343" s="416"/>
      <c r="C1343" s="416"/>
    </row>
    <row r="1344" spans="2:3" x14ac:dyDescent="0.15">
      <c r="B1344" s="416"/>
      <c r="C1344" s="416"/>
    </row>
    <row r="1345" spans="2:3" x14ac:dyDescent="0.15">
      <c r="B1345" s="416"/>
      <c r="C1345" s="416"/>
    </row>
    <row r="1346" spans="2:3" x14ac:dyDescent="0.15">
      <c r="B1346" s="416"/>
      <c r="C1346" s="416"/>
    </row>
    <row r="1347" spans="2:3" x14ac:dyDescent="0.15">
      <c r="B1347" s="416"/>
      <c r="C1347" s="416"/>
    </row>
    <row r="1348" spans="2:3" x14ac:dyDescent="0.15">
      <c r="B1348" s="416"/>
      <c r="C1348" s="416"/>
    </row>
    <row r="1349" spans="2:3" x14ac:dyDescent="0.15">
      <c r="B1349" s="416"/>
      <c r="C1349" s="416"/>
    </row>
    <row r="1350" spans="2:3" x14ac:dyDescent="0.15">
      <c r="B1350" s="416"/>
      <c r="C1350" s="416"/>
    </row>
    <row r="1351" spans="2:3" x14ac:dyDescent="0.15">
      <c r="B1351" s="416"/>
      <c r="C1351" s="416"/>
    </row>
    <row r="1352" spans="2:3" x14ac:dyDescent="0.15">
      <c r="B1352" s="416"/>
      <c r="C1352" s="416"/>
    </row>
    <row r="1353" spans="2:3" x14ac:dyDescent="0.15">
      <c r="B1353" s="416"/>
      <c r="C1353" s="416"/>
    </row>
    <row r="1354" spans="2:3" x14ac:dyDescent="0.15">
      <c r="B1354" s="416"/>
      <c r="C1354" s="416"/>
    </row>
    <row r="1355" spans="2:3" x14ac:dyDescent="0.15">
      <c r="B1355" s="416"/>
      <c r="C1355" s="416"/>
    </row>
    <row r="1356" spans="2:3" x14ac:dyDescent="0.15">
      <c r="B1356" s="416"/>
      <c r="C1356" s="416"/>
    </row>
    <row r="1357" spans="2:3" x14ac:dyDescent="0.15">
      <c r="B1357" s="416"/>
      <c r="C1357" s="416"/>
    </row>
    <row r="1358" spans="2:3" x14ac:dyDescent="0.15">
      <c r="B1358" s="416"/>
      <c r="C1358" s="416"/>
    </row>
    <row r="1359" spans="2:3" x14ac:dyDescent="0.15">
      <c r="B1359" s="416"/>
      <c r="C1359" s="416"/>
    </row>
    <row r="1360" spans="2:3" x14ac:dyDescent="0.15">
      <c r="B1360" s="416"/>
      <c r="C1360" s="416"/>
    </row>
    <row r="1361" spans="2:3" x14ac:dyDescent="0.15">
      <c r="B1361" s="416"/>
      <c r="C1361" s="416"/>
    </row>
    <row r="1362" spans="2:3" x14ac:dyDescent="0.15">
      <c r="B1362" s="416"/>
      <c r="C1362" s="416"/>
    </row>
    <row r="1363" spans="2:3" x14ac:dyDescent="0.15">
      <c r="B1363" s="416"/>
      <c r="C1363" s="416"/>
    </row>
    <row r="1364" spans="2:3" x14ac:dyDescent="0.15">
      <c r="B1364" s="416"/>
      <c r="C1364" s="416"/>
    </row>
    <row r="1365" spans="2:3" x14ac:dyDescent="0.15">
      <c r="B1365" s="416"/>
      <c r="C1365" s="416"/>
    </row>
    <row r="1366" spans="2:3" x14ac:dyDescent="0.15">
      <c r="B1366" s="416"/>
      <c r="C1366" s="416"/>
    </row>
    <row r="1367" spans="2:3" x14ac:dyDescent="0.15">
      <c r="B1367" s="416"/>
      <c r="C1367" s="416"/>
    </row>
    <row r="1368" spans="2:3" x14ac:dyDescent="0.15">
      <c r="B1368" s="416"/>
      <c r="C1368" s="416"/>
    </row>
    <row r="1369" spans="2:3" x14ac:dyDescent="0.15">
      <c r="B1369" s="416"/>
      <c r="C1369" s="416"/>
    </row>
    <row r="1370" spans="2:3" x14ac:dyDescent="0.15">
      <c r="B1370" s="416"/>
      <c r="C1370" s="416"/>
    </row>
    <row r="1371" spans="2:3" x14ac:dyDescent="0.15">
      <c r="B1371" s="416"/>
      <c r="C1371" s="416"/>
    </row>
    <row r="1372" spans="2:3" x14ac:dyDescent="0.15">
      <c r="B1372" s="416"/>
      <c r="C1372" s="416"/>
    </row>
    <row r="1373" spans="2:3" x14ac:dyDescent="0.15">
      <c r="B1373" s="416"/>
      <c r="C1373" s="416"/>
    </row>
    <row r="1374" spans="2:3" x14ac:dyDescent="0.15">
      <c r="B1374" s="416"/>
      <c r="C1374" s="416"/>
    </row>
    <row r="1375" spans="2:3" x14ac:dyDescent="0.15">
      <c r="B1375" s="416"/>
      <c r="C1375" s="416"/>
    </row>
    <row r="1376" spans="2:3" x14ac:dyDescent="0.15">
      <c r="B1376" s="416"/>
      <c r="C1376" s="416"/>
    </row>
    <row r="1377" spans="2:3" x14ac:dyDescent="0.15">
      <c r="B1377" s="416"/>
      <c r="C1377" s="416"/>
    </row>
    <row r="1378" spans="2:3" x14ac:dyDescent="0.15">
      <c r="B1378" s="416"/>
      <c r="C1378" s="416"/>
    </row>
    <row r="1379" spans="2:3" x14ac:dyDescent="0.15">
      <c r="B1379" s="416"/>
      <c r="C1379" s="416"/>
    </row>
    <row r="1380" spans="2:3" x14ac:dyDescent="0.15">
      <c r="B1380" s="416"/>
      <c r="C1380" s="416"/>
    </row>
    <row r="1381" spans="2:3" x14ac:dyDescent="0.15">
      <c r="B1381" s="416"/>
      <c r="C1381" s="416"/>
    </row>
    <row r="1382" spans="2:3" x14ac:dyDescent="0.15">
      <c r="B1382" s="416"/>
      <c r="C1382" s="416"/>
    </row>
    <row r="1383" spans="2:3" x14ac:dyDescent="0.15">
      <c r="B1383" s="416"/>
      <c r="C1383" s="416"/>
    </row>
    <row r="1384" spans="2:3" x14ac:dyDescent="0.15">
      <c r="B1384" s="416"/>
      <c r="C1384" s="416"/>
    </row>
    <row r="1385" spans="2:3" x14ac:dyDescent="0.15">
      <c r="B1385" s="416"/>
      <c r="C1385" s="416"/>
    </row>
    <row r="1386" spans="2:3" x14ac:dyDescent="0.15">
      <c r="B1386" s="416"/>
      <c r="C1386" s="416"/>
    </row>
    <row r="1387" spans="2:3" x14ac:dyDescent="0.15">
      <c r="B1387" s="416"/>
      <c r="C1387" s="416"/>
    </row>
    <row r="1388" spans="2:3" x14ac:dyDescent="0.15">
      <c r="B1388" s="416"/>
      <c r="C1388" s="416"/>
    </row>
    <row r="1389" spans="2:3" x14ac:dyDescent="0.15">
      <c r="B1389" s="416"/>
      <c r="C1389" s="416"/>
    </row>
    <row r="1390" spans="2:3" x14ac:dyDescent="0.15">
      <c r="B1390" s="416"/>
      <c r="C1390" s="416"/>
    </row>
    <row r="1391" spans="2:3" x14ac:dyDescent="0.15">
      <c r="B1391" s="416"/>
      <c r="C1391" s="416"/>
    </row>
    <row r="1392" spans="2:3" x14ac:dyDescent="0.15">
      <c r="B1392" s="416"/>
      <c r="C1392" s="416"/>
    </row>
    <row r="1393" spans="2:3" x14ac:dyDescent="0.15">
      <c r="B1393" s="416"/>
      <c r="C1393" s="416"/>
    </row>
    <row r="1394" spans="2:3" x14ac:dyDescent="0.15">
      <c r="B1394" s="416"/>
      <c r="C1394" s="416"/>
    </row>
    <row r="1395" spans="2:3" x14ac:dyDescent="0.15">
      <c r="B1395" s="416"/>
      <c r="C1395" s="416"/>
    </row>
    <row r="1396" spans="2:3" x14ac:dyDescent="0.15">
      <c r="B1396" s="416"/>
      <c r="C1396" s="416"/>
    </row>
    <row r="1397" spans="2:3" x14ac:dyDescent="0.15">
      <c r="B1397" s="416"/>
      <c r="C1397" s="416"/>
    </row>
    <row r="1398" spans="2:3" x14ac:dyDescent="0.15">
      <c r="B1398" s="416"/>
      <c r="C1398" s="416"/>
    </row>
    <row r="1399" spans="2:3" x14ac:dyDescent="0.15">
      <c r="B1399" s="416"/>
      <c r="C1399" s="416"/>
    </row>
    <row r="1400" spans="2:3" x14ac:dyDescent="0.15">
      <c r="B1400" s="416"/>
      <c r="C1400" s="416"/>
    </row>
    <row r="1401" spans="2:3" x14ac:dyDescent="0.15">
      <c r="B1401" s="416"/>
      <c r="C1401" s="416"/>
    </row>
    <row r="1402" spans="2:3" x14ac:dyDescent="0.15">
      <c r="B1402" s="416"/>
      <c r="C1402" s="416"/>
    </row>
    <row r="1403" spans="2:3" x14ac:dyDescent="0.15">
      <c r="B1403" s="416"/>
      <c r="C1403" s="416"/>
    </row>
    <row r="1404" spans="2:3" x14ac:dyDescent="0.15">
      <c r="B1404" s="416"/>
      <c r="C1404" s="416"/>
    </row>
    <row r="1405" spans="2:3" x14ac:dyDescent="0.15">
      <c r="B1405" s="416"/>
      <c r="C1405" s="416"/>
    </row>
    <row r="1406" spans="2:3" x14ac:dyDescent="0.15">
      <c r="B1406" s="416"/>
      <c r="C1406" s="416"/>
    </row>
    <row r="1407" spans="2:3" x14ac:dyDescent="0.15">
      <c r="B1407" s="416"/>
      <c r="C1407" s="416"/>
    </row>
    <row r="1408" spans="2:3" x14ac:dyDescent="0.15">
      <c r="B1408" s="416"/>
      <c r="C1408" s="416"/>
    </row>
    <row r="1409" spans="2:3" x14ac:dyDescent="0.15">
      <c r="B1409" s="416"/>
      <c r="C1409" s="416"/>
    </row>
    <row r="1410" spans="2:3" x14ac:dyDescent="0.15">
      <c r="B1410" s="416"/>
      <c r="C1410" s="416"/>
    </row>
    <row r="1411" spans="2:3" x14ac:dyDescent="0.15">
      <c r="B1411" s="416"/>
      <c r="C1411" s="416"/>
    </row>
    <row r="1412" spans="2:3" x14ac:dyDescent="0.15">
      <c r="B1412" s="416"/>
      <c r="C1412" s="416"/>
    </row>
    <row r="1413" spans="2:3" x14ac:dyDescent="0.15">
      <c r="B1413" s="416"/>
      <c r="C1413" s="416"/>
    </row>
    <row r="1414" spans="2:3" x14ac:dyDescent="0.15">
      <c r="B1414" s="416"/>
      <c r="C1414" s="416"/>
    </row>
    <row r="1415" spans="2:3" x14ac:dyDescent="0.15">
      <c r="B1415" s="416"/>
      <c r="C1415" s="416"/>
    </row>
    <row r="1416" spans="2:3" x14ac:dyDescent="0.15">
      <c r="B1416" s="416"/>
      <c r="C1416" s="416"/>
    </row>
    <row r="1417" spans="2:3" x14ac:dyDescent="0.15">
      <c r="B1417" s="416"/>
      <c r="C1417" s="416"/>
    </row>
    <row r="1418" spans="2:3" x14ac:dyDescent="0.15">
      <c r="B1418" s="416"/>
      <c r="C1418" s="416"/>
    </row>
    <row r="1419" spans="2:3" x14ac:dyDescent="0.15">
      <c r="B1419" s="416"/>
      <c r="C1419" s="416"/>
    </row>
    <row r="1420" spans="2:3" x14ac:dyDescent="0.15">
      <c r="B1420" s="416"/>
      <c r="C1420" s="416"/>
    </row>
    <row r="1421" spans="2:3" x14ac:dyDescent="0.15">
      <c r="B1421" s="416"/>
      <c r="C1421" s="416"/>
    </row>
    <row r="1422" spans="2:3" x14ac:dyDescent="0.15">
      <c r="B1422" s="416"/>
      <c r="C1422" s="416"/>
    </row>
    <row r="1423" spans="2:3" x14ac:dyDescent="0.15">
      <c r="B1423" s="416"/>
      <c r="C1423" s="416"/>
    </row>
    <row r="1424" spans="2:3" x14ac:dyDescent="0.15">
      <c r="B1424" s="416"/>
      <c r="C1424" s="416"/>
    </row>
    <row r="1425" spans="2:3" x14ac:dyDescent="0.15">
      <c r="B1425" s="416"/>
      <c r="C1425" s="416"/>
    </row>
    <row r="1426" spans="2:3" x14ac:dyDescent="0.15">
      <c r="B1426" s="416"/>
      <c r="C1426" s="416"/>
    </row>
    <row r="1427" spans="2:3" x14ac:dyDescent="0.15">
      <c r="B1427" s="416"/>
      <c r="C1427" s="416"/>
    </row>
    <row r="1428" spans="2:3" x14ac:dyDescent="0.15">
      <c r="B1428" s="416"/>
      <c r="C1428" s="416"/>
    </row>
    <row r="1429" spans="2:3" x14ac:dyDescent="0.15">
      <c r="B1429" s="416"/>
      <c r="C1429" s="416"/>
    </row>
    <row r="1430" spans="2:3" x14ac:dyDescent="0.15">
      <c r="B1430" s="416"/>
      <c r="C1430" s="416"/>
    </row>
    <row r="1431" spans="2:3" x14ac:dyDescent="0.15">
      <c r="B1431" s="416"/>
      <c r="C1431" s="416"/>
    </row>
    <row r="1432" spans="2:3" x14ac:dyDescent="0.15">
      <c r="B1432" s="416"/>
      <c r="C1432" s="416"/>
    </row>
    <row r="1433" spans="2:3" x14ac:dyDescent="0.15">
      <c r="B1433" s="416"/>
      <c r="C1433" s="416"/>
    </row>
    <row r="1434" spans="2:3" x14ac:dyDescent="0.15">
      <c r="B1434" s="416"/>
      <c r="C1434" s="416"/>
    </row>
    <row r="1435" spans="2:3" x14ac:dyDescent="0.15">
      <c r="B1435" s="416"/>
      <c r="C1435" s="416"/>
    </row>
    <row r="1436" spans="2:3" x14ac:dyDescent="0.15">
      <c r="B1436" s="416"/>
      <c r="C1436" s="416"/>
    </row>
    <row r="1437" spans="2:3" x14ac:dyDescent="0.15">
      <c r="B1437" s="416"/>
      <c r="C1437" s="416"/>
    </row>
    <row r="1438" spans="2:3" x14ac:dyDescent="0.15">
      <c r="B1438" s="416"/>
      <c r="C1438" s="416"/>
    </row>
    <row r="1439" spans="2:3" x14ac:dyDescent="0.15">
      <c r="B1439" s="416"/>
      <c r="C1439" s="416"/>
    </row>
    <row r="1440" spans="2:3" x14ac:dyDescent="0.15">
      <c r="B1440" s="416"/>
      <c r="C1440" s="416"/>
    </row>
    <row r="1441" spans="2:3" x14ac:dyDescent="0.15">
      <c r="B1441" s="416"/>
      <c r="C1441" s="416"/>
    </row>
    <row r="1442" spans="2:3" x14ac:dyDescent="0.15">
      <c r="B1442" s="416"/>
      <c r="C1442" s="416"/>
    </row>
    <row r="1443" spans="2:3" x14ac:dyDescent="0.15">
      <c r="B1443" s="416"/>
      <c r="C1443" s="416"/>
    </row>
    <row r="1444" spans="2:3" x14ac:dyDescent="0.15">
      <c r="B1444" s="416"/>
      <c r="C1444" s="416"/>
    </row>
    <row r="1445" spans="2:3" x14ac:dyDescent="0.15">
      <c r="B1445" s="416"/>
      <c r="C1445" s="416"/>
    </row>
    <row r="1446" spans="2:3" x14ac:dyDescent="0.15">
      <c r="B1446" s="416"/>
      <c r="C1446" s="416"/>
    </row>
    <row r="1447" spans="2:3" x14ac:dyDescent="0.15">
      <c r="B1447" s="416"/>
      <c r="C1447" s="416"/>
    </row>
    <row r="1448" spans="2:3" x14ac:dyDescent="0.15">
      <c r="B1448" s="416"/>
      <c r="C1448" s="416"/>
    </row>
    <row r="1449" spans="2:3" x14ac:dyDescent="0.15">
      <c r="B1449" s="416"/>
      <c r="C1449" s="416"/>
    </row>
    <row r="1450" spans="2:3" x14ac:dyDescent="0.15">
      <c r="B1450" s="416"/>
      <c r="C1450" s="416"/>
    </row>
    <row r="1451" spans="2:3" x14ac:dyDescent="0.15">
      <c r="B1451" s="416"/>
      <c r="C1451" s="416"/>
    </row>
    <row r="1452" spans="2:3" x14ac:dyDescent="0.15">
      <c r="B1452" s="416"/>
      <c r="C1452" s="416"/>
    </row>
    <row r="1453" spans="2:3" x14ac:dyDescent="0.15">
      <c r="B1453" s="416"/>
      <c r="C1453" s="416"/>
    </row>
    <row r="1454" spans="2:3" x14ac:dyDescent="0.15">
      <c r="B1454" s="416"/>
      <c r="C1454" s="416"/>
    </row>
    <row r="1455" spans="2:3" x14ac:dyDescent="0.15">
      <c r="B1455" s="416"/>
      <c r="C1455" s="416"/>
    </row>
    <row r="1456" spans="2:3" x14ac:dyDescent="0.15">
      <c r="B1456" s="416"/>
      <c r="C1456" s="416"/>
    </row>
    <row r="1457" spans="2:3" x14ac:dyDescent="0.15">
      <c r="B1457" s="416"/>
      <c r="C1457" s="416"/>
    </row>
    <row r="1458" spans="2:3" x14ac:dyDescent="0.15">
      <c r="B1458" s="416"/>
      <c r="C1458" s="416"/>
    </row>
    <row r="1459" spans="2:3" x14ac:dyDescent="0.15">
      <c r="B1459" s="416"/>
      <c r="C1459" s="416"/>
    </row>
    <row r="1460" spans="2:3" x14ac:dyDescent="0.15">
      <c r="B1460" s="416"/>
      <c r="C1460" s="416"/>
    </row>
    <row r="1461" spans="2:3" x14ac:dyDescent="0.15">
      <c r="B1461" s="416"/>
      <c r="C1461" s="416"/>
    </row>
    <row r="1462" spans="2:3" x14ac:dyDescent="0.15">
      <c r="B1462" s="416"/>
      <c r="C1462" s="416"/>
    </row>
    <row r="1463" spans="2:3" x14ac:dyDescent="0.15">
      <c r="B1463" s="416"/>
      <c r="C1463" s="416"/>
    </row>
    <row r="1464" spans="2:3" x14ac:dyDescent="0.15">
      <c r="B1464" s="416"/>
      <c r="C1464" s="416"/>
    </row>
    <row r="1465" spans="2:3" x14ac:dyDescent="0.15">
      <c r="B1465" s="416"/>
      <c r="C1465" s="416"/>
    </row>
    <row r="1466" spans="2:3" x14ac:dyDescent="0.15">
      <c r="B1466" s="416"/>
      <c r="C1466" s="416"/>
    </row>
    <row r="1467" spans="2:3" x14ac:dyDescent="0.15">
      <c r="B1467" s="416"/>
      <c r="C1467" s="416"/>
    </row>
    <row r="1468" spans="2:3" x14ac:dyDescent="0.15">
      <c r="B1468" s="416"/>
      <c r="C1468" s="416"/>
    </row>
    <row r="1469" spans="2:3" x14ac:dyDescent="0.15">
      <c r="B1469" s="416"/>
      <c r="C1469" s="416"/>
    </row>
    <row r="1470" spans="2:3" x14ac:dyDescent="0.15">
      <c r="B1470" s="416"/>
      <c r="C1470" s="416"/>
    </row>
    <row r="1471" spans="2:3" x14ac:dyDescent="0.15">
      <c r="B1471" s="416"/>
      <c r="C1471" s="416"/>
    </row>
    <row r="1472" spans="2:3" x14ac:dyDescent="0.15">
      <c r="B1472" s="416"/>
      <c r="C1472" s="416"/>
    </row>
    <row r="1473" spans="2:3" x14ac:dyDescent="0.15">
      <c r="B1473" s="416"/>
      <c r="C1473" s="416"/>
    </row>
    <row r="1474" spans="2:3" x14ac:dyDescent="0.15">
      <c r="B1474" s="416"/>
      <c r="C1474" s="416"/>
    </row>
    <row r="1475" spans="2:3" x14ac:dyDescent="0.15">
      <c r="B1475" s="416"/>
      <c r="C1475" s="416"/>
    </row>
    <row r="1476" spans="2:3" x14ac:dyDescent="0.15">
      <c r="B1476" s="416"/>
      <c r="C1476" s="416"/>
    </row>
    <row r="1477" spans="2:3" x14ac:dyDescent="0.15">
      <c r="B1477" s="416"/>
      <c r="C1477" s="416"/>
    </row>
    <row r="1478" spans="2:3" x14ac:dyDescent="0.15">
      <c r="B1478" s="416"/>
      <c r="C1478" s="416"/>
    </row>
    <row r="1479" spans="2:3" x14ac:dyDescent="0.15">
      <c r="B1479" s="416"/>
      <c r="C1479" s="416"/>
    </row>
    <row r="1480" spans="2:3" x14ac:dyDescent="0.15">
      <c r="B1480" s="416"/>
      <c r="C1480" s="416"/>
    </row>
    <row r="1481" spans="2:3" x14ac:dyDescent="0.15">
      <c r="B1481" s="416"/>
      <c r="C1481" s="416"/>
    </row>
    <row r="1482" spans="2:3" x14ac:dyDescent="0.15">
      <c r="B1482" s="416"/>
      <c r="C1482" s="416"/>
    </row>
    <row r="1483" spans="2:3" x14ac:dyDescent="0.15">
      <c r="B1483" s="416"/>
      <c r="C1483" s="416"/>
    </row>
    <row r="1484" spans="2:3" x14ac:dyDescent="0.15">
      <c r="B1484" s="416"/>
      <c r="C1484" s="416"/>
    </row>
    <row r="1485" spans="2:3" x14ac:dyDescent="0.15">
      <c r="B1485" s="416"/>
      <c r="C1485" s="416"/>
    </row>
    <row r="1486" spans="2:3" x14ac:dyDescent="0.15">
      <c r="B1486" s="416"/>
      <c r="C1486" s="416"/>
    </row>
    <row r="1487" spans="2:3" x14ac:dyDescent="0.15">
      <c r="B1487" s="416"/>
      <c r="C1487" s="416"/>
    </row>
    <row r="1488" spans="2:3" x14ac:dyDescent="0.15">
      <c r="B1488" s="416"/>
      <c r="C1488" s="416"/>
    </row>
    <row r="1489" spans="2:3" x14ac:dyDescent="0.15">
      <c r="B1489" s="416"/>
      <c r="C1489" s="416"/>
    </row>
    <row r="1490" spans="2:3" x14ac:dyDescent="0.15">
      <c r="B1490" s="416"/>
      <c r="C1490" s="416"/>
    </row>
    <row r="1491" spans="2:3" x14ac:dyDescent="0.15">
      <c r="B1491" s="416"/>
      <c r="C1491" s="416"/>
    </row>
    <row r="1492" spans="2:3" x14ac:dyDescent="0.15">
      <c r="B1492" s="416"/>
      <c r="C1492" s="416"/>
    </row>
    <row r="1493" spans="2:3" x14ac:dyDescent="0.15">
      <c r="B1493" s="416"/>
      <c r="C1493" s="416"/>
    </row>
    <row r="1494" spans="2:3" x14ac:dyDescent="0.15">
      <c r="B1494" s="416"/>
      <c r="C1494" s="416"/>
    </row>
    <row r="1495" spans="2:3" x14ac:dyDescent="0.15">
      <c r="B1495" s="416"/>
      <c r="C1495" s="416"/>
    </row>
    <row r="1496" spans="2:3" x14ac:dyDescent="0.15">
      <c r="B1496" s="416"/>
      <c r="C1496" s="416"/>
    </row>
    <row r="1497" spans="2:3" x14ac:dyDescent="0.15">
      <c r="B1497" s="416"/>
      <c r="C1497" s="416"/>
    </row>
    <row r="1498" spans="2:3" x14ac:dyDescent="0.15">
      <c r="B1498" s="416"/>
      <c r="C1498" s="416"/>
    </row>
    <row r="1499" spans="2:3" x14ac:dyDescent="0.15">
      <c r="B1499" s="416"/>
      <c r="C1499" s="416"/>
    </row>
    <row r="1500" spans="2:3" x14ac:dyDescent="0.15">
      <c r="B1500" s="416"/>
      <c r="C1500" s="416"/>
    </row>
    <row r="1501" spans="2:3" x14ac:dyDescent="0.15">
      <c r="B1501" s="416"/>
      <c r="C1501" s="416"/>
    </row>
    <row r="1502" spans="2:3" x14ac:dyDescent="0.15">
      <c r="B1502" s="416"/>
      <c r="C1502" s="416"/>
    </row>
    <row r="1503" spans="2:3" x14ac:dyDescent="0.15">
      <c r="B1503" s="416"/>
      <c r="C1503" s="416"/>
    </row>
    <row r="1504" spans="2:3" x14ac:dyDescent="0.15">
      <c r="B1504" s="416"/>
      <c r="C1504" s="416"/>
    </row>
    <row r="1505" spans="2:3" x14ac:dyDescent="0.15">
      <c r="B1505" s="416"/>
      <c r="C1505" s="416"/>
    </row>
    <row r="1506" spans="2:3" x14ac:dyDescent="0.15">
      <c r="B1506" s="416"/>
      <c r="C1506" s="416"/>
    </row>
    <row r="1507" spans="2:3" x14ac:dyDescent="0.15">
      <c r="B1507" s="416"/>
      <c r="C1507" s="416"/>
    </row>
    <row r="1508" spans="2:3" x14ac:dyDescent="0.15">
      <c r="B1508" s="416"/>
      <c r="C1508" s="416"/>
    </row>
    <row r="1509" spans="2:3" x14ac:dyDescent="0.15">
      <c r="B1509" s="416"/>
      <c r="C1509" s="416"/>
    </row>
    <row r="1510" spans="2:3" x14ac:dyDescent="0.15">
      <c r="B1510" s="416"/>
      <c r="C1510" s="416"/>
    </row>
    <row r="1511" spans="2:3" x14ac:dyDescent="0.15">
      <c r="B1511" s="416"/>
      <c r="C1511" s="416"/>
    </row>
    <row r="1512" spans="2:3" x14ac:dyDescent="0.15">
      <c r="B1512" s="416"/>
      <c r="C1512" s="416"/>
    </row>
    <row r="1513" spans="2:3" x14ac:dyDescent="0.15">
      <c r="B1513" s="416"/>
      <c r="C1513" s="416"/>
    </row>
    <row r="1514" spans="2:3" x14ac:dyDescent="0.15">
      <c r="B1514" s="416"/>
      <c r="C1514" s="416"/>
    </row>
    <row r="1515" spans="2:3" x14ac:dyDescent="0.15">
      <c r="B1515" s="416"/>
      <c r="C1515" s="416"/>
    </row>
    <row r="1516" spans="2:3" x14ac:dyDescent="0.15">
      <c r="B1516" s="416"/>
      <c r="C1516" s="416"/>
    </row>
    <row r="1517" spans="2:3" x14ac:dyDescent="0.15">
      <c r="B1517" s="416"/>
      <c r="C1517" s="416"/>
    </row>
    <row r="1518" spans="2:3" x14ac:dyDescent="0.15">
      <c r="B1518" s="416"/>
      <c r="C1518" s="416"/>
    </row>
    <row r="1519" spans="2:3" x14ac:dyDescent="0.15">
      <c r="B1519" s="416"/>
      <c r="C1519" s="416"/>
    </row>
    <row r="1520" spans="2:3" x14ac:dyDescent="0.15">
      <c r="B1520" s="416"/>
      <c r="C1520" s="416"/>
    </row>
    <row r="1521" spans="2:3" x14ac:dyDescent="0.15">
      <c r="B1521" s="416"/>
      <c r="C1521" s="416"/>
    </row>
    <row r="1522" spans="2:3" x14ac:dyDescent="0.15">
      <c r="B1522" s="416"/>
      <c r="C1522" s="416"/>
    </row>
    <row r="1523" spans="2:3" x14ac:dyDescent="0.15">
      <c r="B1523" s="416"/>
      <c r="C1523" s="416"/>
    </row>
    <row r="1524" spans="2:3" x14ac:dyDescent="0.15">
      <c r="B1524" s="416"/>
      <c r="C1524" s="416"/>
    </row>
    <row r="1525" spans="2:3" x14ac:dyDescent="0.15">
      <c r="B1525" s="416"/>
      <c r="C1525" s="416"/>
    </row>
    <row r="1526" spans="2:3" x14ac:dyDescent="0.15">
      <c r="B1526" s="416"/>
      <c r="C1526" s="416"/>
    </row>
    <row r="1527" spans="2:3" x14ac:dyDescent="0.15">
      <c r="B1527" s="416"/>
      <c r="C1527" s="416"/>
    </row>
    <row r="1528" spans="2:3" x14ac:dyDescent="0.15">
      <c r="B1528" s="416"/>
      <c r="C1528" s="416"/>
    </row>
    <row r="1529" spans="2:3" x14ac:dyDescent="0.15">
      <c r="B1529" s="416"/>
      <c r="C1529" s="416"/>
    </row>
    <row r="1530" spans="2:3" x14ac:dyDescent="0.15">
      <c r="B1530" s="416"/>
      <c r="C1530" s="416"/>
    </row>
    <row r="1531" spans="2:3" x14ac:dyDescent="0.15">
      <c r="B1531" s="416"/>
      <c r="C1531" s="416"/>
    </row>
    <row r="1532" spans="2:3" x14ac:dyDescent="0.15">
      <c r="B1532" s="416"/>
      <c r="C1532" s="416"/>
    </row>
    <row r="1533" spans="2:3" x14ac:dyDescent="0.15">
      <c r="B1533" s="416"/>
      <c r="C1533" s="416"/>
    </row>
    <row r="1534" spans="2:3" x14ac:dyDescent="0.15">
      <c r="B1534" s="416"/>
      <c r="C1534" s="416"/>
    </row>
    <row r="1535" spans="2:3" x14ac:dyDescent="0.15">
      <c r="B1535" s="416"/>
      <c r="C1535" s="416"/>
    </row>
    <row r="1536" spans="2:3" x14ac:dyDescent="0.15">
      <c r="B1536" s="416"/>
      <c r="C1536" s="416"/>
    </row>
    <row r="1537" spans="2:3" x14ac:dyDescent="0.15">
      <c r="B1537" s="416"/>
      <c r="C1537" s="416"/>
    </row>
    <row r="1538" spans="2:3" x14ac:dyDescent="0.15">
      <c r="B1538" s="416"/>
      <c r="C1538" s="416"/>
    </row>
    <row r="1539" spans="2:3" x14ac:dyDescent="0.15">
      <c r="B1539" s="416"/>
      <c r="C1539" s="416"/>
    </row>
    <row r="1540" spans="2:3" x14ac:dyDescent="0.15">
      <c r="B1540" s="416"/>
      <c r="C1540" s="416"/>
    </row>
    <row r="1541" spans="2:3" x14ac:dyDescent="0.15">
      <c r="B1541" s="416"/>
      <c r="C1541" s="416"/>
    </row>
    <row r="1542" spans="2:3" x14ac:dyDescent="0.15">
      <c r="B1542" s="416"/>
      <c r="C1542" s="416"/>
    </row>
    <row r="1543" spans="2:3" x14ac:dyDescent="0.15">
      <c r="B1543" s="416"/>
      <c r="C1543" s="416"/>
    </row>
    <row r="1544" spans="2:3" x14ac:dyDescent="0.15">
      <c r="B1544" s="416"/>
      <c r="C1544" s="416"/>
    </row>
    <row r="1545" spans="2:3" x14ac:dyDescent="0.15">
      <c r="B1545" s="416"/>
      <c r="C1545" s="416"/>
    </row>
    <row r="1546" spans="2:3" x14ac:dyDescent="0.15">
      <c r="B1546" s="416"/>
      <c r="C1546" s="416"/>
    </row>
    <row r="1547" spans="2:3" x14ac:dyDescent="0.15">
      <c r="B1547" s="416"/>
      <c r="C1547" s="416"/>
    </row>
    <row r="1548" spans="2:3" x14ac:dyDescent="0.15">
      <c r="B1548" s="416"/>
      <c r="C1548" s="416"/>
    </row>
    <row r="1549" spans="2:3" x14ac:dyDescent="0.15">
      <c r="B1549" s="416"/>
      <c r="C1549" s="416"/>
    </row>
    <row r="1550" spans="2:3" x14ac:dyDescent="0.15">
      <c r="B1550" s="416"/>
      <c r="C1550" s="416"/>
    </row>
    <row r="1551" spans="2:3" x14ac:dyDescent="0.15">
      <c r="B1551" s="416"/>
      <c r="C1551" s="416"/>
    </row>
    <row r="1552" spans="2:3" x14ac:dyDescent="0.15">
      <c r="B1552" s="416"/>
      <c r="C1552" s="416"/>
    </row>
    <row r="1553" spans="2:3" x14ac:dyDescent="0.15">
      <c r="B1553" s="416"/>
      <c r="C1553" s="416"/>
    </row>
    <row r="1554" spans="2:3" x14ac:dyDescent="0.15">
      <c r="B1554" s="416"/>
      <c r="C1554" s="416"/>
    </row>
    <row r="1555" spans="2:3" x14ac:dyDescent="0.15">
      <c r="B1555" s="416"/>
      <c r="C1555" s="416"/>
    </row>
    <row r="1556" spans="2:3" x14ac:dyDescent="0.15">
      <c r="B1556" s="416"/>
      <c r="C1556" s="416"/>
    </row>
    <row r="1557" spans="2:3" x14ac:dyDescent="0.15">
      <c r="B1557" s="416"/>
      <c r="C1557" s="416"/>
    </row>
    <row r="1558" spans="2:3" x14ac:dyDescent="0.15">
      <c r="B1558" s="416"/>
      <c r="C1558" s="416"/>
    </row>
    <row r="1559" spans="2:3" x14ac:dyDescent="0.15">
      <c r="B1559" s="416"/>
      <c r="C1559" s="416"/>
    </row>
    <row r="1560" spans="2:3" x14ac:dyDescent="0.15">
      <c r="B1560" s="416"/>
      <c r="C1560" s="416"/>
    </row>
    <row r="1561" spans="2:3" x14ac:dyDescent="0.15">
      <c r="B1561" s="416"/>
      <c r="C1561" s="416"/>
    </row>
    <row r="1562" spans="2:3" x14ac:dyDescent="0.15">
      <c r="B1562" s="416"/>
      <c r="C1562" s="416"/>
    </row>
    <row r="1563" spans="2:3" x14ac:dyDescent="0.15">
      <c r="B1563" s="416"/>
      <c r="C1563" s="416"/>
    </row>
    <row r="1564" spans="2:3" x14ac:dyDescent="0.15">
      <c r="B1564" s="416"/>
      <c r="C1564" s="416"/>
    </row>
    <row r="1565" spans="2:3" x14ac:dyDescent="0.15">
      <c r="B1565" s="416"/>
      <c r="C1565" s="416"/>
    </row>
    <row r="1566" spans="2:3" x14ac:dyDescent="0.15">
      <c r="B1566" s="416"/>
      <c r="C1566" s="416"/>
    </row>
    <row r="1567" spans="2:3" x14ac:dyDescent="0.15">
      <c r="B1567" s="416"/>
      <c r="C1567" s="416"/>
    </row>
    <row r="1568" spans="2:3" x14ac:dyDescent="0.15">
      <c r="B1568" s="416"/>
      <c r="C1568" s="416"/>
    </row>
    <row r="1569" spans="2:3" x14ac:dyDescent="0.15">
      <c r="B1569" s="416"/>
      <c r="C1569" s="416"/>
    </row>
    <row r="1570" spans="2:3" x14ac:dyDescent="0.15">
      <c r="B1570" s="416"/>
      <c r="C1570" s="416"/>
    </row>
    <row r="1571" spans="2:3" x14ac:dyDescent="0.15">
      <c r="B1571" s="416"/>
      <c r="C1571" s="416"/>
    </row>
    <row r="1572" spans="2:3" x14ac:dyDescent="0.15">
      <c r="B1572" s="416"/>
      <c r="C1572" s="416"/>
    </row>
    <row r="1573" spans="2:3" x14ac:dyDescent="0.15">
      <c r="B1573" s="416"/>
      <c r="C1573" s="416"/>
    </row>
    <row r="1574" spans="2:3" x14ac:dyDescent="0.15">
      <c r="B1574" s="416"/>
      <c r="C1574" s="416"/>
    </row>
    <row r="1575" spans="2:3" x14ac:dyDescent="0.15">
      <c r="B1575" s="416"/>
      <c r="C1575" s="416"/>
    </row>
    <row r="1576" spans="2:3" x14ac:dyDescent="0.15">
      <c r="B1576" s="416"/>
      <c r="C1576" s="416"/>
    </row>
    <row r="1577" spans="2:3" x14ac:dyDescent="0.15">
      <c r="B1577" s="416"/>
      <c r="C1577" s="416"/>
    </row>
    <row r="1578" spans="2:3" x14ac:dyDescent="0.15">
      <c r="B1578" s="416"/>
      <c r="C1578" s="416"/>
    </row>
    <row r="1579" spans="2:3" x14ac:dyDescent="0.15">
      <c r="B1579" s="416"/>
      <c r="C1579" s="416"/>
    </row>
    <row r="1580" spans="2:3" x14ac:dyDescent="0.15">
      <c r="B1580" s="416"/>
      <c r="C1580" s="416"/>
    </row>
    <row r="1581" spans="2:3" x14ac:dyDescent="0.15">
      <c r="B1581" s="416"/>
      <c r="C1581" s="416"/>
    </row>
    <row r="1582" spans="2:3" x14ac:dyDescent="0.15">
      <c r="B1582" s="416"/>
      <c r="C1582" s="416"/>
    </row>
    <row r="1583" spans="2:3" x14ac:dyDescent="0.15">
      <c r="B1583" s="416"/>
      <c r="C1583" s="416"/>
    </row>
    <row r="1584" spans="2:3" x14ac:dyDescent="0.15">
      <c r="B1584" s="416"/>
      <c r="C1584" s="416"/>
    </row>
    <row r="1585" spans="2:3" x14ac:dyDescent="0.15">
      <c r="B1585" s="416"/>
      <c r="C1585" s="416"/>
    </row>
    <row r="1586" spans="2:3" x14ac:dyDescent="0.15">
      <c r="B1586" s="416"/>
      <c r="C1586" s="416"/>
    </row>
    <row r="1587" spans="2:3" x14ac:dyDescent="0.15">
      <c r="B1587" s="416"/>
      <c r="C1587" s="416"/>
    </row>
    <row r="1588" spans="2:3" x14ac:dyDescent="0.15">
      <c r="B1588" s="416"/>
      <c r="C1588" s="416"/>
    </row>
    <row r="1589" spans="2:3" x14ac:dyDescent="0.15">
      <c r="B1589" s="416"/>
      <c r="C1589" s="416"/>
    </row>
    <row r="1590" spans="2:3" x14ac:dyDescent="0.15">
      <c r="B1590" s="416"/>
      <c r="C1590" s="416"/>
    </row>
    <row r="1591" spans="2:3" x14ac:dyDescent="0.15">
      <c r="B1591" s="416"/>
      <c r="C1591" s="416"/>
    </row>
    <row r="1592" spans="2:3" x14ac:dyDescent="0.15">
      <c r="B1592" s="416"/>
      <c r="C1592" s="416"/>
    </row>
    <row r="1593" spans="2:3" x14ac:dyDescent="0.15">
      <c r="B1593" s="416"/>
      <c r="C1593" s="416"/>
    </row>
    <row r="1594" spans="2:3" x14ac:dyDescent="0.15">
      <c r="B1594" s="416"/>
      <c r="C1594" s="416"/>
    </row>
    <row r="1595" spans="2:3" x14ac:dyDescent="0.15">
      <c r="B1595" s="416"/>
      <c r="C1595" s="416"/>
    </row>
    <row r="1596" spans="2:3" x14ac:dyDescent="0.15">
      <c r="B1596" s="416"/>
      <c r="C1596" s="416"/>
    </row>
    <row r="1597" spans="2:3" x14ac:dyDescent="0.15">
      <c r="B1597" s="416"/>
      <c r="C1597" s="416"/>
    </row>
    <row r="1598" spans="2:3" x14ac:dyDescent="0.15">
      <c r="B1598" s="416"/>
      <c r="C1598" s="416"/>
    </row>
    <row r="1599" spans="2:3" x14ac:dyDescent="0.15">
      <c r="B1599" s="416"/>
      <c r="C1599" s="416"/>
    </row>
    <row r="1600" spans="2:3" x14ac:dyDescent="0.15">
      <c r="B1600" s="416"/>
      <c r="C1600" s="416"/>
    </row>
    <row r="1601" spans="2:3" x14ac:dyDescent="0.15">
      <c r="B1601" s="416"/>
      <c r="C1601" s="416"/>
    </row>
    <row r="1602" spans="2:3" x14ac:dyDescent="0.15">
      <c r="B1602" s="416"/>
      <c r="C1602" s="416"/>
    </row>
    <row r="1603" spans="2:3" x14ac:dyDescent="0.15">
      <c r="B1603" s="416"/>
      <c r="C1603" s="416"/>
    </row>
    <row r="1604" spans="2:3" x14ac:dyDescent="0.15">
      <c r="B1604" s="416"/>
      <c r="C1604" s="416"/>
    </row>
    <row r="1605" spans="2:3" x14ac:dyDescent="0.15">
      <c r="B1605" s="416"/>
      <c r="C1605" s="416"/>
    </row>
    <row r="1606" spans="2:3" x14ac:dyDescent="0.15">
      <c r="B1606" s="416"/>
      <c r="C1606" s="416"/>
    </row>
    <row r="1607" spans="2:3" x14ac:dyDescent="0.15">
      <c r="B1607" s="416"/>
      <c r="C1607" s="416"/>
    </row>
    <row r="1608" spans="2:3" x14ac:dyDescent="0.15">
      <c r="B1608" s="416"/>
      <c r="C1608" s="416"/>
    </row>
    <row r="1609" spans="2:3" x14ac:dyDescent="0.15">
      <c r="B1609" s="416"/>
      <c r="C1609" s="416"/>
    </row>
    <row r="1610" spans="2:3" x14ac:dyDescent="0.15">
      <c r="B1610" s="416"/>
      <c r="C1610" s="416"/>
    </row>
    <row r="1611" spans="2:3" x14ac:dyDescent="0.15">
      <c r="B1611" s="416"/>
      <c r="C1611" s="416"/>
    </row>
    <row r="1612" spans="2:3" x14ac:dyDescent="0.15">
      <c r="B1612" s="416"/>
      <c r="C1612" s="416"/>
    </row>
    <row r="1613" spans="2:3" x14ac:dyDescent="0.15">
      <c r="B1613" s="416"/>
      <c r="C1613" s="416"/>
    </row>
    <row r="1614" spans="2:3" x14ac:dyDescent="0.15">
      <c r="B1614" s="416"/>
      <c r="C1614" s="416"/>
    </row>
    <row r="1615" spans="2:3" x14ac:dyDescent="0.15">
      <c r="B1615" s="416"/>
      <c r="C1615" s="416"/>
    </row>
    <row r="1616" spans="2:3" x14ac:dyDescent="0.15">
      <c r="B1616" s="416"/>
      <c r="C1616" s="416"/>
    </row>
    <row r="1617" spans="2:3" x14ac:dyDescent="0.15">
      <c r="B1617" s="416"/>
      <c r="C1617" s="416"/>
    </row>
    <row r="1618" spans="2:3" x14ac:dyDescent="0.15">
      <c r="B1618" s="416"/>
      <c r="C1618" s="416"/>
    </row>
    <row r="1619" spans="2:3" x14ac:dyDescent="0.15">
      <c r="B1619" s="416"/>
      <c r="C1619" s="416"/>
    </row>
    <row r="1620" spans="2:3" x14ac:dyDescent="0.15">
      <c r="B1620" s="416"/>
      <c r="C1620" s="416"/>
    </row>
    <row r="1621" spans="2:3" x14ac:dyDescent="0.15">
      <c r="B1621" s="416"/>
      <c r="C1621" s="416"/>
    </row>
    <row r="1622" spans="2:3" x14ac:dyDescent="0.15">
      <c r="B1622" s="416"/>
      <c r="C1622" s="416"/>
    </row>
    <row r="1623" spans="2:3" x14ac:dyDescent="0.15">
      <c r="B1623" s="416"/>
      <c r="C1623" s="416"/>
    </row>
    <row r="1624" spans="2:3" x14ac:dyDescent="0.15">
      <c r="B1624" s="416"/>
      <c r="C1624" s="416"/>
    </row>
    <row r="1625" spans="2:3" x14ac:dyDescent="0.15">
      <c r="B1625" s="416"/>
      <c r="C1625" s="416"/>
    </row>
    <row r="1626" spans="2:3" x14ac:dyDescent="0.15">
      <c r="B1626" s="416"/>
      <c r="C1626" s="416"/>
    </row>
    <row r="1627" spans="2:3" x14ac:dyDescent="0.15">
      <c r="B1627" s="416"/>
      <c r="C1627" s="416"/>
    </row>
    <row r="1628" spans="2:3" x14ac:dyDescent="0.15">
      <c r="B1628" s="416"/>
      <c r="C1628" s="416"/>
    </row>
    <row r="1629" spans="2:3" x14ac:dyDescent="0.15">
      <c r="B1629" s="416"/>
      <c r="C1629" s="416"/>
    </row>
    <row r="1630" spans="2:3" x14ac:dyDescent="0.15">
      <c r="B1630" s="416"/>
      <c r="C1630" s="416"/>
    </row>
    <row r="1631" spans="2:3" x14ac:dyDescent="0.15">
      <c r="B1631" s="416"/>
      <c r="C1631" s="416"/>
    </row>
    <row r="1632" spans="2:3" x14ac:dyDescent="0.15">
      <c r="B1632" s="416"/>
      <c r="C1632" s="416"/>
    </row>
    <row r="1633" spans="2:3" x14ac:dyDescent="0.15">
      <c r="B1633" s="416"/>
      <c r="C1633" s="416"/>
    </row>
    <row r="1634" spans="2:3" x14ac:dyDescent="0.15">
      <c r="B1634" s="416"/>
      <c r="C1634" s="416"/>
    </row>
    <row r="1635" spans="2:3" x14ac:dyDescent="0.15">
      <c r="B1635" s="416"/>
      <c r="C1635" s="416"/>
    </row>
    <row r="1636" spans="2:3" x14ac:dyDescent="0.15">
      <c r="B1636" s="416"/>
      <c r="C1636" s="416"/>
    </row>
    <row r="1637" spans="2:3" x14ac:dyDescent="0.15">
      <c r="B1637" s="416"/>
      <c r="C1637" s="416"/>
    </row>
    <row r="1638" spans="2:3" x14ac:dyDescent="0.15">
      <c r="B1638" s="416"/>
      <c r="C1638" s="416"/>
    </row>
  </sheetData>
  <mergeCells count="1">
    <mergeCell ref="B2:C2"/>
  </mergeCells>
  <phoneticPr fontId="2" type="noConversion"/>
  <pageMargins left="0.75" right="0.75" top="1" bottom="1" header="0.5" footer="0.5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C1492"/>
  <sheetViews>
    <sheetView workbookViewId="0">
      <selection activeCell="F37" sqref="F37"/>
    </sheetView>
  </sheetViews>
  <sheetFormatPr defaultRowHeight="10.5" x14ac:dyDescent="0.15"/>
  <cols>
    <col min="1" max="1" width="59.7109375" style="88" customWidth="1"/>
    <col min="2" max="3" width="15.7109375" style="297" customWidth="1"/>
    <col min="4" max="16384" width="9.140625" style="83"/>
  </cols>
  <sheetData>
    <row r="1" spans="1:3" ht="20.25" customHeight="1" x14ac:dyDescent="0.15">
      <c r="A1" s="1689" t="s">
        <v>1299</v>
      </c>
    </row>
    <row r="2" spans="1:3" ht="17.100000000000001" customHeight="1" thickBot="1" x14ac:dyDescent="0.2">
      <c r="A2" s="494"/>
      <c r="B2" s="1726" t="s">
        <v>357</v>
      </c>
      <c r="C2" s="1696"/>
    </row>
    <row r="3" spans="1:3" ht="17.100000000000001" customHeight="1" x14ac:dyDescent="0.15">
      <c r="A3" s="494"/>
      <c r="B3" s="479">
        <v>2015</v>
      </c>
      <c r="C3" s="480">
        <v>2014</v>
      </c>
    </row>
    <row r="4" spans="1:3" ht="17.100000000000001" customHeight="1" thickBot="1" x14ac:dyDescent="0.2">
      <c r="A4" s="572" t="s">
        <v>668</v>
      </c>
      <c r="B4" s="573"/>
      <c r="C4" s="573"/>
    </row>
    <row r="5" spans="1:3" ht="17.100000000000001" customHeight="1" x14ac:dyDescent="0.15">
      <c r="A5" s="468" t="s">
        <v>856</v>
      </c>
      <c r="B5" s="574">
        <f>RZiS!C26-RZiS!C29</f>
        <v>1301246</v>
      </c>
      <c r="C5" s="575">
        <f>RZiS!D28</f>
        <v>1286668</v>
      </c>
    </row>
    <row r="6" spans="1:3" ht="17.100000000000001" customHeight="1" thickBot="1" x14ac:dyDescent="0.2">
      <c r="A6" s="474" t="s">
        <v>393</v>
      </c>
      <c r="B6" s="576">
        <f>'38 - Kapitał akcyjny'!C74</f>
        <v>42221351.252054796</v>
      </c>
      <c r="C6" s="577">
        <v>42189705</v>
      </c>
    </row>
    <row r="7" spans="1:3" ht="17.100000000000001" customHeight="1" thickBot="1" x14ac:dyDescent="0.2">
      <c r="A7" s="81" t="s">
        <v>588</v>
      </c>
      <c r="B7" s="578">
        <f>B5/B6*1000</f>
        <v>30.819619965068547</v>
      </c>
      <c r="C7" s="579">
        <f>C5/C6*1000</f>
        <v>30.497203049890963</v>
      </c>
    </row>
    <row r="8" spans="1:3" ht="17.100000000000001" customHeight="1" thickBot="1" x14ac:dyDescent="0.2">
      <c r="A8" s="396" t="s">
        <v>669</v>
      </c>
      <c r="B8" s="580"/>
      <c r="C8" s="581"/>
    </row>
    <row r="9" spans="1:3" ht="24.95" customHeight="1" x14ac:dyDescent="0.15">
      <c r="A9" s="468" t="s">
        <v>874</v>
      </c>
      <c r="B9" s="574">
        <f>B5</f>
        <v>1301246</v>
      </c>
      <c r="C9" s="575">
        <f>C5</f>
        <v>1286668</v>
      </c>
    </row>
    <row r="10" spans="1:3" ht="17.100000000000001" customHeight="1" x14ac:dyDescent="0.15">
      <c r="A10" s="471" t="s">
        <v>393</v>
      </c>
      <c r="B10" s="582">
        <f>B6</f>
        <v>42221351.252054796</v>
      </c>
      <c r="C10" s="583">
        <f>C6</f>
        <v>42189705</v>
      </c>
    </row>
    <row r="11" spans="1:3" ht="17.100000000000001" customHeight="1" x14ac:dyDescent="0.15">
      <c r="A11" s="471" t="s">
        <v>252</v>
      </c>
      <c r="B11" s="582"/>
      <c r="C11" s="583"/>
    </row>
    <row r="12" spans="1:3" ht="17.100000000000001" customHeight="1" x14ac:dyDescent="0.15">
      <c r="A12" s="549" t="s">
        <v>270</v>
      </c>
      <c r="B12" s="582">
        <v>25809</v>
      </c>
      <c r="C12" s="583">
        <v>31590</v>
      </c>
    </row>
    <row r="13" spans="1:3" ht="17.100000000000001" customHeight="1" thickBot="1" x14ac:dyDescent="0.2">
      <c r="A13" s="474" t="s">
        <v>271</v>
      </c>
      <c r="B13" s="576">
        <f>B10+B12</f>
        <v>42247160.252054796</v>
      </c>
      <c r="C13" s="577">
        <f>C10+C12</f>
        <v>42221295</v>
      </c>
    </row>
    <row r="14" spans="1:3" ht="17.100000000000001" customHeight="1" thickBot="1" x14ac:dyDescent="0.2">
      <c r="A14" s="81" t="s">
        <v>597</v>
      </c>
      <c r="B14" s="578">
        <f>B9/B13*1000</f>
        <v>30.800792106179742</v>
      </c>
      <c r="C14" s="579">
        <f>C9/C13*1000</f>
        <v>30.47438502300794</v>
      </c>
    </row>
    <row r="15" spans="1:3" x14ac:dyDescent="0.15">
      <c r="A15" s="190"/>
      <c r="B15" s="571"/>
      <c r="C15" s="571"/>
    </row>
    <row r="16" spans="1:3" x14ac:dyDescent="0.15">
      <c r="B16" s="390"/>
    </row>
    <row r="17" spans="2:2" x14ac:dyDescent="0.15">
      <c r="B17" s="390"/>
    </row>
    <row r="18" spans="2:2" x14ac:dyDescent="0.15">
      <c r="B18" s="390"/>
    </row>
    <row r="19" spans="2:2" x14ac:dyDescent="0.15">
      <c r="B19" s="390"/>
    </row>
    <row r="20" spans="2:2" x14ac:dyDescent="0.15">
      <c r="B20" s="390"/>
    </row>
    <row r="21" spans="2:2" x14ac:dyDescent="0.15">
      <c r="B21" s="390"/>
    </row>
    <row r="22" spans="2:2" x14ac:dyDescent="0.15">
      <c r="B22" s="390"/>
    </row>
    <row r="23" spans="2:2" x14ac:dyDescent="0.15">
      <c r="B23" s="390"/>
    </row>
    <row r="24" spans="2:2" x14ac:dyDescent="0.15">
      <c r="B24" s="390"/>
    </row>
    <row r="25" spans="2:2" x14ac:dyDescent="0.15">
      <c r="B25" s="390"/>
    </row>
    <row r="26" spans="2:2" x14ac:dyDescent="0.15">
      <c r="B26" s="390"/>
    </row>
    <row r="27" spans="2:2" x14ac:dyDescent="0.15">
      <c r="B27" s="390"/>
    </row>
    <row r="28" spans="2:2" x14ac:dyDescent="0.15">
      <c r="B28" s="390"/>
    </row>
    <row r="29" spans="2:2" x14ac:dyDescent="0.15">
      <c r="B29" s="390"/>
    </row>
    <row r="30" spans="2:2" x14ac:dyDescent="0.15">
      <c r="B30" s="390"/>
    </row>
    <row r="31" spans="2:2" x14ac:dyDescent="0.15">
      <c r="B31" s="390"/>
    </row>
    <row r="32" spans="2:2" x14ac:dyDescent="0.15">
      <c r="B32" s="390"/>
    </row>
    <row r="33" spans="2:2" x14ac:dyDescent="0.15">
      <c r="B33" s="390"/>
    </row>
    <row r="34" spans="2:2" x14ac:dyDescent="0.15">
      <c r="B34" s="390"/>
    </row>
    <row r="35" spans="2:2" x14ac:dyDescent="0.15">
      <c r="B35" s="390"/>
    </row>
    <row r="36" spans="2:2" x14ac:dyDescent="0.15">
      <c r="B36" s="390"/>
    </row>
    <row r="37" spans="2:2" x14ac:dyDescent="0.15">
      <c r="B37" s="390"/>
    </row>
    <row r="38" spans="2:2" x14ac:dyDescent="0.15">
      <c r="B38" s="390"/>
    </row>
    <row r="39" spans="2:2" x14ac:dyDescent="0.15">
      <c r="B39" s="390"/>
    </row>
    <row r="40" spans="2:2" x14ac:dyDescent="0.15">
      <c r="B40" s="390"/>
    </row>
    <row r="41" spans="2:2" x14ac:dyDescent="0.15">
      <c r="B41" s="390"/>
    </row>
    <row r="42" spans="2:2" x14ac:dyDescent="0.15">
      <c r="B42" s="390"/>
    </row>
    <row r="43" spans="2:2" x14ac:dyDescent="0.15">
      <c r="B43" s="390"/>
    </row>
    <row r="44" spans="2:2" x14ac:dyDescent="0.15">
      <c r="B44" s="390"/>
    </row>
    <row r="45" spans="2:2" x14ac:dyDescent="0.15">
      <c r="B45" s="390"/>
    </row>
    <row r="46" spans="2:2" x14ac:dyDescent="0.15">
      <c r="B46" s="390"/>
    </row>
    <row r="47" spans="2:2" x14ac:dyDescent="0.15">
      <c r="B47" s="390"/>
    </row>
    <row r="48" spans="2:2" x14ac:dyDescent="0.15">
      <c r="B48" s="390"/>
    </row>
    <row r="49" spans="2:2" x14ac:dyDescent="0.15">
      <c r="B49" s="390"/>
    </row>
    <row r="50" spans="2:2" x14ac:dyDescent="0.15">
      <c r="B50" s="390"/>
    </row>
    <row r="51" spans="2:2" x14ac:dyDescent="0.15">
      <c r="B51" s="390"/>
    </row>
    <row r="52" spans="2:2" x14ac:dyDescent="0.15">
      <c r="B52" s="390"/>
    </row>
    <row r="53" spans="2:2" x14ac:dyDescent="0.15">
      <c r="B53" s="390"/>
    </row>
    <row r="54" spans="2:2" x14ac:dyDescent="0.15">
      <c r="B54" s="390"/>
    </row>
    <row r="55" spans="2:2" x14ac:dyDescent="0.15">
      <c r="B55" s="390"/>
    </row>
    <row r="56" spans="2:2" x14ac:dyDescent="0.15">
      <c r="B56" s="390"/>
    </row>
    <row r="57" spans="2:2" x14ac:dyDescent="0.15">
      <c r="B57" s="390"/>
    </row>
    <row r="58" spans="2:2" x14ac:dyDescent="0.15">
      <c r="B58" s="390"/>
    </row>
    <row r="59" spans="2:2" x14ac:dyDescent="0.15">
      <c r="B59" s="390"/>
    </row>
    <row r="60" spans="2:2" x14ac:dyDescent="0.15">
      <c r="B60" s="390"/>
    </row>
    <row r="61" spans="2:2" x14ac:dyDescent="0.15">
      <c r="B61" s="390"/>
    </row>
    <row r="62" spans="2:2" x14ac:dyDescent="0.15">
      <c r="B62" s="390"/>
    </row>
    <row r="63" spans="2:2" x14ac:dyDescent="0.15">
      <c r="B63" s="390"/>
    </row>
    <row r="64" spans="2:2" x14ac:dyDescent="0.15">
      <c r="B64" s="390"/>
    </row>
    <row r="65" spans="2:2" x14ac:dyDescent="0.15">
      <c r="B65" s="390"/>
    </row>
    <row r="66" spans="2:2" x14ac:dyDescent="0.15">
      <c r="B66" s="390"/>
    </row>
    <row r="67" spans="2:2" x14ac:dyDescent="0.15">
      <c r="B67" s="390"/>
    </row>
    <row r="68" spans="2:2" x14ac:dyDescent="0.15">
      <c r="B68" s="390"/>
    </row>
    <row r="69" spans="2:2" x14ac:dyDescent="0.15">
      <c r="B69" s="390"/>
    </row>
    <row r="70" spans="2:2" x14ac:dyDescent="0.15">
      <c r="B70" s="390"/>
    </row>
    <row r="71" spans="2:2" x14ac:dyDescent="0.15">
      <c r="B71" s="390"/>
    </row>
    <row r="72" spans="2:2" x14ac:dyDescent="0.15">
      <c r="B72" s="390"/>
    </row>
    <row r="73" spans="2:2" x14ac:dyDescent="0.15">
      <c r="B73" s="390"/>
    </row>
    <row r="74" spans="2:2" x14ac:dyDescent="0.15">
      <c r="B74" s="390"/>
    </row>
    <row r="75" spans="2:2" x14ac:dyDescent="0.15">
      <c r="B75" s="390"/>
    </row>
    <row r="76" spans="2:2" x14ac:dyDescent="0.15">
      <c r="B76" s="390"/>
    </row>
    <row r="77" spans="2:2" x14ac:dyDescent="0.15">
      <c r="B77" s="390"/>
    </row>
    <row r="78" spans="2:2" x14ac:dyDescent="0.15">
      <c r="B78" s="390"/>
    </row>
    <row r="79" spans="2:2" x14ac:dyDescent="0.15">
      <c r="B79" s="390"/>
    </row>
    <row r="80" spans="2:2" x14ac:dyDescent="0.15">
      <c r="B80" s="390"/>
    </row>
    <row r="81" spans="2:2" x14ac:dyDescent="0.15">
      <c r="B81" s="390"/>
    </row>
    <row r="82" spans="2:2" x14ac:dyDescent="0.15">
      <c r="B82" s="390"/>
    </row>
    <row r="83" spans="2:2" x14ac:dyDescent="0.15">
      <c r="B83" s="390"/>
    </row>
    <row r="84" spans="2:2" x14ac:dyDescent="0.15">
      <c r="B84" s="390"/>
    </row>
    <row r="85" spans="2:2" x14ac:dyDescent="0.15">
      <c r="B85" s="390"/>
    </row>
    <row r="86" spans="2:2" x14ac:dyDescent="0.15">
      <c r="B86" s="390"/>
    </row>
    <row r="87" spans="2:2" x14ac:dyDescent="0.15">
      <c r="B87" s="390"/>
    </row>
    <row r="88" spans="2:2" x14ac:dyDescent="0.15">
      <c r="B88" s="390"/>
    </row>
    <row r="89" spans="2:2" x14ac:dyDescent="0.15">
      <c r="B89" s="390"/>
    </row>
    <row r="90" spans="2:2" x14ac:dyDescent="0.15">
      <c r="B90" s="390"/>
    </row>
    <row r="91" spans="2:2" x14ac:dyDescent="0.15">
      <c r="B91" s="390"/>
    </row>
    <row r="92" spans="2:2" x14ac:dyDescent="0.15">
      <c r="B92" s="390"/>
    </row>
    <row r="93" spans="2:2" x14ac:dyDescent="0.15">
      <c r="B93" s="390"/>
    </row>
    <row r="94" spans="2:2" x14ac:dyDescent="0.15">
      <c r="B94" s="390"/>
    </row>
    <row r="95" spans="2:2" x14ac:dyDescent="0.15">
      <c r="B95" s="390"/>
    </row>
    <row r="96" spans="2:2" x14ac:dyDescent="0.15">
      <c r="B96" s="390"/>
    </row>
    <row r="97" spans="2:2" x14ac:dyDescent="0.15">
      <c r="B97" s="390"/>
    </row>
    <row r="98" spans="2:2" x14ac:dyDescent="0.15">
      <c r="B98" s="390"/>
    </row>
    <row r="99" spans="2:2" x14ac:dyDescent="0.15">
      <c r="B99" s="390"/>
    </row>
    <row r="100" spans="2:2" x14ac:dyDescent="0.15">
      <c r="B100" s="390"/>
    </row>
    <row r="101" spans="2:2" x14ac:dyDescent="0.15">
      <c r="B101" s="390"/>
    </row>
    <row r="102" spans="2:2" x14ac:dyDescent="0.15">
      <c r="B102" s="390"/>
    </row>
    <row r="103" spans="2:2" x14ac:dyDescent="0.15">
      <c r="B103" s="390"/>
    </row>
    <row r="104" spans="2:2" x14ac:dyDescent="0.15">
      <c r="B104" s="390"/>
    </row>
    <row r="105" spans="2:2" x14ac:dyDescent="0.15">
      <c r="B105" s="390"/>
    </row>
    <row r="106" spans="2:2" x14ac:dyDescent="0.15">
      <c r="B106" s="390"/>
    </row>
    <row r="107" spans="2:2" x14ac:dyDescent="0.15">
      <c r="B107" s="390"/>
    </row>
    <row r="108" spans="2:2" x14ac:dyDescent="0.15">
      <c r="B108" s="390"/>
    </row>
    <row r="109" spans="2:2" x14ac:dyDescent="0.15">
      <c r="B109" s="390"/>
    </row>
    <row r="110" spans="2:2" x14ac:dyDescent="0.15">
      <c r="B110" s="390"/>
    </row>
    <row r="111" spans="2:2" x14ac:dyDescent="0.15">
      <c r="B111" s="390"/>
    </row>
    <row r="112" spans="2:2" x14ac:dyDescent="0.15">
      <c r="B112" s="390"/>
    </row>
    <row r="113" spans="2:2" x14ac:dyDescent="0.15">
      <c r="B113" s="390"/>
    </row>
    <row r="114" spans="2:2" x14ac:dyDescent="0.15">
      <c r="B114" s="390"/>
    </row>
    <row r="115" spans="2:2" x14ac:dyDescent="0.15">
      <c r="B115" s="390"/>
    </row>
    <row r="116" spans="2:2" x14ac:dyDescent="0.15">
      <c r="B116" s="390"/>
    </row>
    <row r="117" spans="2:2" x14ac:dyDescent="0.15">
      <c r="B117" s="390"/>
    </row>
    <row r="118" spans="2:2" x14ac:dyDescent="0.15">
      <c r="B118" s="390"/>
    </row>
    <row r="119" spans="2:2" x14ac:dyDescent="0.15">
      <c r="B119" s="390"/>
    </row>
    <row r="120" spans="2:2" x14ac:dyDescent="0.15">
      <c r="B120" s="390"/>
    </row>
    <row r="121" spans="2:2" x14ac:dyDescent="0.15">
      <c r="B121" s="390"/>
    </row>
    <row r="122" spans="2:2" x14ac:dyDescent="0.15">
      <c r="B122" s="390"/>
    </row>
    <row r="123" spans="2:2" x14ac:dyDescent="0.15">
      <c r="B123" s="390"/>
    </row>
    <row r="124" spans="2:2" x14ac:dyDescent="0.15">
      <c r="B124" s="390"/>
    </row>
    <row r="125" spans="2:2" x14ac:dyDescent="0.15">
      <c r="B125" s="390"/>
    </row>
    <row r="126" spans="2:2" x14ac:dyDescent="0.15">
      <c r="B126" s="390"/>
    </row>
    <row r="127" spans="2:2" x14ac:dyDescent="0.15">
      <c r="B127" s="390"/>
    </row>
    <row r="128" spans="2:2" x14ac:dyDescent="0.15">
      <c r="B128" s="390"/>
    </row>
    <row r="129" spans="2:2" x14ac:dyDescent="0.15">
      <c r="B129" s="390"/>
    </row>
    <row r="130" spans="2:2" x14ac:dyDescent="0.15">
      <c r="B130" s="390"/>
    </row>
    <row r="131" spans="2:2" x14ac:dyDescent="0.15">
      <c r="B131" s="390"/>
    </row>
    <row r="132" spans="2:2" x14ac:dyDescent="0.15">
      <c r="B132" s="390"/>
    </row>
    <row r="133" spans="2:2" x14ac:dyDescent="0.15">
      <c r="B133" s="390"/>
    </row>
    <row r="134" spans="2:2" x14ac:dyDescent="0.15">
      <c r="B134" s="390"/>
    </row>
    <row r="135" spans="2:2" x14ac:dyDescent="0.15">
      <c r="B135" s="390"/>
    </row>
    <row r="136" spans="2:2" x14ac:dyDescent="0.15">
      <c r="B136" s="390"/>
    </row>
    <row r="137" spans="2:2" x14ac:dyDescent="0.15">
      <c r="B137" s="390"/>
    </row>
    <row r="138" spans="2:2" x14ac:dyDescent="0.15">
      <c r="B138" s="390"/>
    </row>
    <row r="139" spans="2:2" x14ac:dyDescent="0.15">
      <c r="B139" s="390"/>
    </row>
    <row r="140" spans="2:2" x14ac:dyDescent="0.15">
      <c r="B140" s="390"/>
    </row>
    <row r="141" spans="2:2" x14ac:dyDescent="0.15">
      <c r="B141" s="390"/>
    </row>
    <row r="142" spans="2:2" x14ac:dyDescent="0.15">
      <c r="B142" s="390"/>
    </row>
    <row r="143" spans="2:2" x14ac:dyDescent="0.15">
      <c r="B143" s="390"/>
    </row>
    <row r="144" spans="2:2" x14ac:dyDescent="0.15">
      <c r="B144" s="390"/>
    </row>
    <row r="145" spans="2:2" x14ac:dyDescent="0.15">
      <c r="B145" s="390"/>
    </row>
    <row r="146" spans="2:2" x14ac:dyDescent="0.15">
      <c r="B146" s="390"/>
    </row>
    <row r="147" spans="2:2" x14ac:dyDescent="0.15">
      <c r="B147" s="390"/>
    </row>
    <row r="148" spans="2:2" x14ac:dyDescent="0.15">
      <c r="B148" s="416"/>
    </row>
    <row r="149" spans="2:2" x14ac:dyDescent="0.15">
      <c r="B149" s="416"/>
    </row>
    <row r="150" spans="2:2" x14ac:dyDescent="0.15">
      <c r="B150" s="416"/>
    </row>
    <row r="151" spans="2:2" x14ac:dyDescent="0.15">
      <c r="B151" s="416"/>
    </row>
    <row r="152" spans="2:2" x14ac:dyDescent="0.15">
      <c r="B152" s="416"/>
    </row>
    <row r="153" spans="2:2" x14ac:dyDescent="0.15">
      <c r="B153" s="416"/>
    </row>
    <row r="154" spans="2:2" x14ac:dyDescent="0.15">
      <c r="B154" s="416"/>
    </row>
    <row r="155" spans="2:2" x14ac:dyDescent="0.15">
      <c r="B155" s="416"/>
    </row>
    <row r="156" spans="2:2" x14ac:dyDescent="0.15">
      <c r="B156" s="416"/>
    </row>
    <row r="157" spans="2:2" x14ac:dyDescent="0.15">
      <c r="B157" s="416"/>
    </row>
    <row r="158" spans="2:2" x14ac:dyDescent="0.15">
      <c r="B158" s="416"/>
    </row>
    <row r="159" spans="2:2" x14ac:dyDescent="0.15">
      <c r="B159" s="416"/>
    </row>
    <row r="160" spans="2:2" x14ac:dyDescent="0.15">
      <c r="B160" s="416"/>
    </row>
    <row r="161" spans="2:2" x14ac:dyDescent="0.15">
      <c r="B161" s="416"/>
    </row>
    <row r="162" spans="2:2" x14ac:dyDescent="0.15">
      <c r="B162" s="416"/>
    </row>
    <row r="163" spans="2:2" x14ac:dyDescent="0.15">
      <c r="B163" s="416"/>
    </row>
    <row r="164" spans="2:2" x14ac:dyDescent="0.15">
      <c r="B164" s="416"/>
    </row>
    <row r="165" spans="2:2" x14ac:dyDescent="0.15">
      <c r="B165" s="416"/>
    </row>
    <row r="166" spans="2:2" x14ac:dyDescent="0.15">
      <c r="B166" s="416"/>
    </row>
    <row r="167" spans="2:2" x14ac:dyDescent="0.15">
      <c r="B167" s="416"/>
    </row>
    <row r="168" spans="2:2" x14ac:dyDescent="0.15">
      <c r="B168" s="416"/>
    </row>
    <row r="169" spans="2:2" x14ac:dyDescent="0.15">
      <c r="B169" s="416"/>
    </row>
    <row r="170" spans="2:2" x14ac:dyDescent="0.15">
      <c r="B170" s="416"/>
    </row>
    <row r="171" spans="2:2" x14ac:dyDescent="0.15">
      <c r="B171" s="416"/>
    </row>
    <row r="172" spans="2:2" x14ac:dyDescent="0.15">
      <c r="B172" s="416"/>
    </row>
    <row r="173" spans="2:2" x14ac:dyDescent="0.15">
      <c r="B173" s="416"/>
    </row>
    <row r="174" spans="2:2" x14ac:dyDescent="0.15">
      <c r="B174" s="416"/>
    </row>
    <row r="175" spans="2:2" x14ac:dyDescent="0.15">
      <c r="B175" s="416"/>
    </row>
    <row r="176" spans="2:2" x14ac:dyDescent="0.15">
      <c r="B176" s="416"/>
    </row>
    <row r="177" spans="2:2" x14ac:dyDescent="0.15">
      <c r="B177" s="416"/>
    </row>
    <row r="178" spans="2:2" x14ac:dyDescent="0.15">
      <c r="B178" s="416"/>
    </row>
    <row r="179" spans="2:2" x14ac:dyDescent="0.15">
      <c r="B179" s="416"/>
    </row>
    <row r="180" spans="2:2" x14ac:dyDescent="0.15">
      <c r="B180" s="416"/>
    </row>
    <row r="181" spans="2:2" x14ac:dyDescent="0.15">
      <c r="B181" s="416"/>
    </row>
    <row r="182" spans="2:2" x14ac:dyDescent="0.15">
      <c r="B182" s="416"/>
    </row>
    <row r="183" spans="2:2" x14ac:dyDescent="0.15">
      <c r="B183" s="416"/>
    </row>
    <row r="184" spans="2:2" x14ac:dyDescent="0.15">
      <c r="B184" s="416"/>
    </row>
    <row r="185" spans="2:2" x14ac:dyDescent="0.15">
      <c r="B185" s="416"/>
    </row>
    <row r="186" spans="2:2" x14ac:dyDescent="0.15">
      <c r="B186" s="416"/>
    </row>
    <row r="187" spans="2:2" x14ac:dyDescent="0.15">
      <c r="B187" s="416"/>
    </row>
    <row r="188" spans="2:2" x14ac:dyDescent="0.15">
      <c r="B188" s="416"/>
    </row>
    <row r="189" spans="2:2" x14ac:dyDescent="0.15">
      <c r="B189" s="416"/>
    </row>
    <row r="190" spans="2:2" x14ac:dyDescent="0.15">
      <c r="B190" s="416"/>
    </row>
    <row r="191" spans="2:2" x14ac:dyDescent="0.15">
      <c r="B191" s="416"/>
    </row>
    <row r="192" spans="2:2" x14ac:dyDescent="0.15">
      <c r="B192" s="416"/>
    </row>
    <row r="193" spans="2:2" x14ac:dyDescent="0.15">
      <c r="B193" s="416"/>
    </row>
    <row r="194" spans="2:2" x14ac:dyDescent="0.15">
      <c r="B194" s="416"/>
    </row>
    <row r="195" spans="2:2" x14ac:dyDescent="0.15">
      <c r="B195" s="416"/>
    </row>
    <row r="196" spans="2:2" x14ac:dyDescent="0.15">
      <c r="B196" s="416"/>
    </row>
    <row r="197" spans="2:2" x14ac:dyDescent="0.15">
      <c r="B197" s="416"/>
    </row>
    <row r="198" spans="2:2" x14ac:dyDescent="0.15">
      <c r="B198" s="416"/>
    </row>
    <row r="199" spans="2:2" x14ac:dyDescent="0.15">
      <c r="B199" s="416"/>
    </row>
    <row r="200" spans="2:2" x14ac:dyDescent="0.15">
      <c r="B200" s="416"/>
    </row>
    <row r="201" spans="2:2" x14ac:dyDescent="0.15">
      <c r="B201" s="416"/>
    </row>
    <row r="202" spans="2:2" x14ac:dyDescent="0.15">
      <c r="B202" s="416"/>
    </row>
    <row r="203" spans="2:2" x14ac:dyDescent="0.15">
      <c r="B203" s="416"/>
    </row>
    <row r="204" spans="2:2" x14ac:dyDescent="0.15">
      <c r="B204" s="416"/>
    </row>
    <row r="205" spans="2:2" x14ac:dyDescent="0.15">
      <c r="B205" s="416"/>
    </row>
    <row r="206" spans="2:2" x14ac:dyDescent="0.15">
      <c r="B206" s="416"/>
    </row>
    <row r="207" spans="2:2" x14ac:dyDescent="0.15">
      <c r="B207" s="416"/>
    </row>
    <row r="208" spans="2:2" x14ac:dyDescent="0.15">
      <c r="B208" s="416"/>
    </row>
    <row r="209" spans="2:2" x14ac:dyDescent="0.15">
      <c r="B209" s="416"/>
    </row>
    <row r="210" spans="2:2" x14ac:dyDescent="0.15">
      <c r="B210" s="416"/>
    </row>
    <row r="211" spans="2:2" x14ac:dyDescent="0.15">
      <c r="B211" s="416"/>
    </row>
    <row r="212" spans="2:2" x14ac:dyDescent="0.15">
      <c r="B212" s="416"/>
    </row>
    <row r="213" spans="2:2" x14ac:dyDescent="0.15">
      <c r="B213" s="416"/>
    </row>
    <row r="214" spans="2:2" x14ac:dyDescent="0.15">
      <c r="B214" s="416"/>
    </row>
    <row r="215" spans="2:2" x14ac:dyDescent="0.15">
      <c r="B215" s="416"/>
    </row>
    <row r="216" spans="2:2" x14ac:dyDescent="0.15">
      <c r="B216" s="416"/>
    </row>
    <row r="217" spans="2:2" x14ac:dyDescent="0.15">
      <c r="B217" s="416"/>
    </row>
    <row r="218" spans="2:2" x14ac:dyDescent="0.15">
      <c r="B218" s="416"/>
    </row>
    <row r="219" spans="2:2" x14ac:dyDescent="0.15">
      <c r="B219" s="416"/>
    </row>
    <row r="220" spans="2:2" x14ac:dyDescent="0.15">
      <c r="B220" s="416"/>
    </row>
    <row r="221" spans="2:2" x14ac:dyDescent="0.15">
      <c r="B221" s="416"/>
    </row>
    <row r="222" spans="2:2" x14ac:dyDescent="0.15">
      <c r="B222" s="416"/>
    </row>
    <row r="223" spans="2:2" x14ac:dyDescent="0.15">
      <c r="B223" s="416"/>
    </row>
    <row r="224" spans="2:2" x14ac:dyDescent="0.15">
      <c r="B224" s="416"/>
    </row>
    <row r="225" spans="2:2" x14ac:dyDescent="0.15">
      <c r="B225" s="416"/>
    </row>
    <row r="226" spans="2:2" x14ac:dyDescent="0.15">
      <c r="B226" s="416"/>
    </row>
    <row r="227" spans="2:2" x14ac:dyDescent="0.15">
      <c r="B227" s="416"/>
    </row>
    <row r="228" spans="2:2" x14ac:dyDescent="0.15">
      <c r="B228" s="416"/>
    </row>
    <row r="229" spans="2:2" x14ac:dyDescent="0.15">
      <c r="B229" s="416"/>
    </row>
    <row r="230" spans="2:2" x14ac:dyDescent="0.15">
      <c r="B230" s="416"/>
    </row>
    <row r="231" spans="2:2" x14ac:dyDescent="0.15">
      <c r="B231" s="416"/>
    </row>
    <row r="232" spans="2:2" x14ac:dyDescent="0.15">
      <c r="B232" s="416"/>
    </row>
    <row r="233" spans="2:2" x14ac:dyDescent="0.15">
      <c r="B233" s="416"/>
    </row>
    <row r="234" spans="2:2" x14ac:dyDescent="0.15">
      <c r="B234" s="416"/>
    </row>
    <row r="235" spans="2:2" x14ac:dyDescent="0.15">
      <c r="B235" s="416"/>
    </row>
    <row r="236" spans="2:2" x14ac:dyDescent="0.15">
      <c r="B236" s="416"/>
    </row>
    <row r="237" spans="2:2" x14ac:dyDescent="0.15">
      <c r="B237" s="416"/>
    </row>
    <row r="238" spans="2:2" x14ac:dyDescent="0.15">
      <c r="B238" s="416"/>
    </row>
    <row r="239" spans="2:2" x14ac:dyDescent="0.15">
      <c r="B239" s="416"/>
    </row>
    <row r="240" spans="2:2" x14ac:dyDescent="0.15">
      <c r="B240" s="416"/>
    </row>
    <row r="241" spans="2:2" x14ac:dyDescent="0.15">
      <c r="B241" s="416"/>
    </row>
    <row r="242" spans="2:2" x14ac:dyDescent="0.15">
      <c r="B242" s="416"/>
    </row>
    <row r="243" spans="2:2" x14ac:dyDescent="0.15">
      <c r="B243" s="416"/>
    </row>
    <row r="244" spans="2:2" x14ac:dyDescent="0.15">
      <c r="B244" s="416"/>
    </row>
    <row r="245" spans="2:2" x14ac:dyDescent="0.15">
      <c r="B245" s="416"/>
    </row>
    <row r="246" spans="2:2" x14ac:dyDescent="0.15">
      <c r="B246" s="416"/>
    </row>
    <row r="247" spans="2:2" x14ac:dyDescent="0.15">
      <c r="B247" s="416"/>
    </row>
    <row r="248" spans="2:2" x14ac:dyDescent="0.15">
      <c r="B248" s="416"/>
    </row>
    <row r="249" spans="2:2" x14ac:dyDescent="0.15">
      <c r="B249" s="416"/>
    </row>
    <row r="250" spans="2:2" x14ac:dyDescent="0.15">
      <c r="B250" s="416"/>
    </row>
    <row r="251" spans="2:2" x14ac:dyDescent="0.15">
      <c r="B251" s="416"/>
    </row>
    <row r="252" spans="2:2" x14ac:dyDescent="0.15">
      <c r="B252" s="416"/>
    </row>
    <row r="253" spans="2:2" x14ac:dyDescent="0.15">
      <c r="B253" s="416"/>
    </row>
    <row r="254" spans="2:2" x14ac:dyDescent="0.15">
      <c r="B254" s="416"/>
    </row>
    <row r="255" spans="2:2" x14ac:dyDescent="0.15">
      <c r="B255" s="416"/>
    </row>
    <row r="256" spans="2:2" x14ac:dyDescent="0.15">
      <c r="B256" s="416"/>
    </row>
    <row r="257" spans="2:2" x14ac:dyDescent="0.15">
      <c r="B257" s="416"/>
    </row>
    <row r="258" spans="2:2" x14ac:dyDescent="0.15">
      <c r="B258" s="416"/>
    </row>
    <row r="259" spans="2:2" x14ac:dyDescent="0.15">
      <c r="B259" s="416"/>
    </row>
    <row r="260" spans="2:2" x14ac:dyDescent="0.15">
      <c r="B260" s="416"/>
    </row>
    <row r="261" spans="2:2" x14ac:dyDescent="0.15">
      <c r="B261" s="416"/>
    </row>
    <row r="262" spans="2:2" x14ac:dyDescent="0.15">
      <c r="B262" s="416"/>
    </row>
    <row r="263" spans="2:2" x14ac:dyDescent="0.15">
      <c r="B263" s="416"/>
    </row>
    <row r="264" spans="2:2" x14ac:dyDescent="0.15">
      <c r="B264" s="416"/>
    </row>
    <row r="265" spans="2:2" x14ac:dyDescent="0.15">
      <c r="B265" s="416"/>
    </row>
    <row r="266" spans="2:2" x14ac:dyDescent="0.15">
      <c r="B266" s="416"/>
    </row>
    <row r="267" spans="2:2" x14ac:dyDescent="0.15">
      <c r="B267" s="416"/>
    </row>
    <row r="268" spans="2:2" x14ac:dyDescent="0.15">
      <c r="B268" s="416"/>
    </row>
    <row r="269" spans="2:2" x14ac:dyDescent="0.15">
      <c r="B269" s="416"/>
    </row>
    <row r="270" spans="2:2" x14ac:dyDescent="0.15">
      <c r="B270" s="416"/>
    </row>
    <row r="271" spans="2:2" x14ac:dyDescent="0.15">
      <c r="B271" s="416"/>
    </row>
    <row r="272" spans="2:2" x14ac:dyDescent="0.15">
      <c r="B272" s="416"/>
    </row>
    <row r="273" spans="2:2" x14ac:dyDescent="0.15">
      <c r="B273" s="416"/>
    </row>
    <row r="274" spans="2:2" x14ac:dyDescent="0.15">
      <c r="B274" s="416"/>
    </row>
    <row r="275" spans="2:2" x14ac:dyDescent="0.15">
      <c r="B275" s="416"/>
    </row>
    <row r="276" spans="2:2" x14ac:dyDescent="0.15">
      <c r="B276" s="416"/>
    </row>
    <row r="277" spans="2:2" x14ac:dyDescent="0.15">
      <c r="B277" s="416"/>
    </row>
    <row r="278" spans="2:2" x14ac:dyDescent="0.15">
      <c r="B278" s="416"/>
    </row>
    <row r="279" spans="2:2" x14ac:dyDescent="0.15">
      <c r="B279" s="416"/>
    </row>
    <row r="280" spans="2:2" x14ac:dyDescent="0.15">
      <c r="B280" s="416"/>
    </row>
    <row r="281" spans="2:2" x14ac:dyDescent="0.15">
      <c r="B281" s="416"/>
    </row>
    <row r="282" spans="2:2" x14ac:dyDescent="0.15">
      <c r="B282" s="416"/>
    </row>
    <row r="283" spans="2:2" x14ac:dyDescent="0.15">
      <c r="B283" s="416"/>
    </row>
    <row r="284" spans="2:2" x14ac:dyDescent="0.15">
      <c r="B284" s="416"/>
    </row>
    <row r="285" spans="2:2" x14ac:dyDescent="0.15">
      <c r="B285" s="416"/>
    </row>
    <row r="286" spans="2:2" x14ac:dyDescent="0.15">
      <c r="B286" s="416"/>
    </row>
    <row r="287" spans="2:2" x14ac:dyDescent="0.15">
      <c r="B287" s="416"/>
    </row>
    <row r="288" spans="2:2" x14ac:dyDescent="0.15">
      <c r="B288" s="416"/>
    </row>
    <row r="289" spans="2:2" x14ac:dyDescent="0.15">
      <c r="B289" s="416"/>
    </row>
    <row r="290" spans="2:2" x14ac:dyDescent="0.15">
      <c r="B290" s="416"/>
    </row>
    <row r="291" spans="2:2" x14ac:dyDescent="0.15">
      <c r="B291" s="416"/>
    </row>
    <row r="292" spans="2:2" x14ac:dyDescent="0.15">
      <c r="B292" s="416"/>
    </row>
    <row r="293" spans="2:2" x14ac:dyDescent="0.15">
      <c r="B293" s="416"/>
    </row>
    <row r="294" spans="2:2" x14ac:dyDescent="0.15">
      <c r="B294" s="416"/>
    </row>
    <row r="295" spans="2:2" x14ac:dyDescent="0.15">
      <c r="B295" s="416"/>
    </row>
    <row r="296" spans="2:2" x14ac:dyDescent="0.15">
      <c r="B296" s="416"/>
    </row>
    <row r="297" spans="2:2" x14ac:dyDescent="0.15">
      <c r="B297" s="416"/>
    </row>
    <row r="298" spans="2:2" x14ac:dyDescent="0.15">
      <c r="B298" s="416"/>
    </row>
    <row r="299" spans="2:2" x14ac:dyDescent="0.15">
      <c r="B299" s="416"/>
    </row>
    <row r="300" spans="2:2" x14ac:dyDescent="0.15">
      <c r="B300" s="416"/>
    </row>
    <row r="301" spans="2:2" x14ac:dyDescent="0.15">
      <c r="B301" s="416"/>
    </row>
    <row r="302" spans="2:2" x14ac:dyDescent="0.15">
      <c r="B302" s="416"/>
    </row>
    <row r="303" spans="2:2" x14ac:dyDescent="0.15">
      <c r="B303" s="416"/>
    </row>
    <row r="304" spans="2:2" x14ac:dyDescent="0.15">
      <c r="B304" s="416"/>
    </row>
    <row r="305" spans="2:2" x14ac:dyDescent="0.15">
      <c r="B305" s="416"/>
    </row>
    <row r="306" spans="2:2" x14ac:dyDescent="0.15">
      <c r="B306" s="416"/>
    </row>
    <row r="307" spans="2:2" x14ac:dyDescent="0.15">
      <c r="B307" s="416"/>
    </row>
    <row r="308" spans="2:2" x14ac:dyDescent="0.15">
      <c r="B308" s="416"/>
    </row>
    <row r="309" spans="2:2" x14ac:dyDescent="0.15">
      <c r="B309" s="416"/>
    </row>
    <row r="310" spans="2:2" x14ac:dyDescent="0.15">
      <c r="B310" s="416"/>
    </row>
    <row r="311" spans="2:2" x14ac:dyDescent="0.15">
      <c r="B311" s="416"/>
    </row>
    <row r="312" spans="2:2" x14ac:dyDescent="0.15">
      <c r="B312" s="416"/>
    </row>
    <row r="313" spans="2:2" x14ac:dyDescent="0.15">
      <c r="B313" s="416"/>
    </row>
    <row r="314" spans="2:2" x14ac:dyDescent="0.15">
      <c r="B314" s="416"/>
    </row>
    <row r="315" spans="2:2" x14ac:dyDescent="0.15">
      <c r="B315" s="416"/>
    </row>
    <row r="316" spans="2:2" x14ac:dyDescent="0.15">
      <c r="B316" s="416"/>
    </row>
    <row r="317" spans="2:2" x14ac:dyDescent="0.15">
      <c r="B317" s="416"/>
    </row>
    <row r="318" spans="2:2" x14ac:dyDescent="0.15">
      <c r="B318" s="416"/>
    </row>
    <row r="319" spans="2:2" x14ac:dyDescent="0.15">
      <c r="B319" s="416"/>
    </row>
    <row r="320" spans="2:2" x14ac:dyDescent="0.15">
      <c r="B320" s="416"/>
    </row>
    <row r="321" spans="2:2" x14ac:dyDescent="0.15">
      <c r="B321" s="416"/>
    </row>
    <row r="322" spans="2:2" x14ac:dyDescent="0.15">
      <c r="B322" s="416"/>
    </row>
    <row r="323" spans="2:2" x14ac:dyDescent="0.15">
      <c r="B323" s="416"/>
    </row>
    <row r="324" spans="2:2" x14ac:dyDescent="0.15">
      <c r="B324" s="416"/>
    </row>
    <row r="325" spans="2:2" x14ac:dyDescent="0.15">
      <c r="B325" s="416"/>
    </row>
    <row r="326" spans="2:2" x14ac:dyDescent="0.15">
      <c r="B326" s="416"/>
    </row>
    <row r="327" spans="2:2" x14ac:dyDescent="0.15">
      <c r="B327" s="416"/>
    </row>
    <row r="328" spans="2:2" x14ac:dyDescent="0.15">
      <c r="B328" s="416"/>
    </row>
    <row r="329" spans="2:2" x14ac:dyDescent="0.15">
      <c r="B329" s="416"/>
    </row>
    <row r="330" spans="2:2" x14ac:dyDescent="0.15">
      <c r="B330" s="416"/>
    </row>
    <row r="331" spans="2:2" x14ac:dyDescent="0.15">
      <c r="B331" s="416"/>
    </row>
    <row r="332" spans="2:2" x14ac:dyDescent="0.15">
      <c r="B332" s="416"/>
    </row>
    <row r="333" spans="2:2" x14ac:dyDescent="0.15">
      <c r="B333" s="416"/>
    </row>
    <row r="334" spans="2:2" x14ac:dyDescent="0.15">
      <c r="B334" s="416"/>
    </row>
    <row r="335" spans="2:2" x14ac:dyDescent="0.15">
      <c r="B335" s="416"/>
    </row>
    <row r="336" spans="2:2" x14ac:dyDescent="0.15">
      <c r="B336" s="416"/>
    </row>
    <row r="337" spans="2:2" x14ac:dyDescent="0.15">
      <c r="B337" s="416"/>
    </row>
    <row r="338" spans="2:2" x14ac:dyDescent="0.15">
      <c r="B338" s="416"/>
    </row>
    <row r="339" spans="2:2" x14ac:dyDescent="0.15">
      <c r="B339" s="416"/>
    </row>
    <row r="340" spans="2:2" x14ac:dyDescent="0.15">
      <c r="B340" s="416"/>
    </row>
    <row r="341" spans="2:2" x14ac:dyDescent="0.15">
      <c r="B341" s="416"/>
    </row>
    <row r="342" spans="2:2" x14ac:dyDescent="0.15">
      <c r="B342" s="416"/>
    </row>
    <row r="343" spans="2:2" x14ac:dyDescent="0.15">
      <c r="B343" s="416"/>
    </row>
    <row r="344" spans="2:2" x14ac:dyDescent="0.15">
      <c r="B344" s="416"/>
    </row>
    <row r="345" spans="2:2" x14ac:dyDescent="0.15">
      <c r="B345" s="416"/>
    </row>
    <row r="346" spans="2:2" x14ac:dyDescent="0.15">
      <c r="B346" s="416"/>
    </row>
    <row r="347" spans="2:2" x14ac:dyDescent="0.15">
      <c r="B347" s="416"/>
    </row>
    <row r="348" spans="2:2" x14ac:dyDescent="0.15">
      <c r="B348" s="416"/>
    </row>
    <row r="349" spans="2:2" x14ac:dyDescent="0.15">
      <c r="B349" s="416"/>
    </row>
    <row r="350" spans="2:2" x14ac:dyDescent="0.15">
      <c r="B350" s="416"/>
    </row>
    <row r="351" spans="2:2" x14ac:dyDescent="0.15">
      <c r="B351" s="416"/>
    </row>
    <row r="352" spans="2:2" x14ac:dyDescent="0.15">
      <c r="B352" s="416"/>
    </row>
    <row r="353" spans="2:2" x14ac:dyDescent="0.15">
      <c r="B353" s="416"/>
    </row>
    <row r="354" spans="2:2" x14ac:dyDescent="0.15">
      <c r="B354" s="416"/>
    </row>
    <row r="355" spans="2:2" x14ac:dyDescent="0.15">
      <c r="B355" s="416"/>
    </row>
    <row r="356" spans="2:2" x14ac:dyDescent="0.15">
      <c r="B356" s="416"/>
    </row>
    <row r="357" spans="2:2" x14ac:dyDescent="0.15">
      <c r="B357" s="416"/>
    </row>
    <row r="358" spans="2:2" x14ac:dyDescent="0.15">
      <c r="B358" s="416"/>
    </row>
    <row r="359" spans="2:2" x14ac:dyDescent="0.15">
      <c r="B359" s="416"/>
    </row>
    <row r="360" spans="2:2" x14ac:dyDescent="0.15">
      <c r="B360" s="416"/>
    </row>
    <row r="361" spans="2:2" x14ac:dyDescent="0.15">
      <c r="B361" s="416"/>
    </row>
    <row r="362" spans="2:2" x14ac:dyDescent="0.15">
      <c r="B362" s="416"/>
    </row>
    <row r="363" spans="2:2" x14ac:dyDescent="0.15">
      <c r="B363" s="416"/>
    </row>
    <row r="364" spans="2:2" x14ac:dyDescent="0.15">
      <c r="B364" s="416"/>
    </row>
    <row r="365" spans="2:2" x14ac:dyDescent="0.15">
      <c r="B365" s="416"/>
    </row>
    <row r="366" spans="2:2" x14ac:dyDescent="0.15">
      <c r="B366" s="416"/>
    </row>
    <row r="367" spans="2:2" x14ac:dyDescent="0.15">
      <c r="B367" s="416"/>
    </row>
    <row r="368" spans="2:2" x14ac:dyDescent="0.15">
      <c r="B368" s="416"/>
    </row>
    <row r="369" spans="2:2" x14ac:dyDescent="0.15">
      <c r="B369" s="416"/>
    </row>
    <row r="370" spans="2:2" x14ac:dyDescent="0.15">
      <c r="B370" s="416"/>
    </row>
    <row r="371" spans="2:2" x14ac:dyDescent="0.15">
      <c r="B371" s="416"/>
    </row>
    <row r="372" spans="2:2" x14ac:dyDescent="0.15">
      <c r="B372" s="416"/>
    </row>
    <row r="373" spans="2:2" x14ac:dyDescent="0.15">
      <c r="B373" s="416"/>
    </row>
    <row r="374" spans="2:2" x14ac:dyDescent="0.15">
      <c r="B374" s="416"/>
    </row>
    <row r="375" spans="2:2" x14ac:dyDescent="0.15">
      <c r="B375" s="416"/>
    </row>
    <row r="376" spans="2:2" x14ac:dyDescent="0.15">
      <c r="B376" s="416"/>
    </row>
    <row r="377" spans="2:2" x14ac:dyDescent="0.15">
      <c r="B377" s="416"/>
    </row>
    <row r="378" spans="2:2" x14ac:dyDescent="0.15">
      <c r="B378" s="416"/>
    </row>
    <row r="379" spans="2:2" x14ac:dyDescent="0.15">
      <c r="B379" s="416"/>
    </row>
    <row r="380" spans="2:2" x14ac:dyDescent="0.15">
      <c r="B380" s="416"/>
    </row>
    <row r="381" spans="2:2" x14ac:dyDescent="0.15">
      <c r="B381" s="416"/>
    </row>
    <row r="382" spans="2:2" x14ac:dyDescent="0.15">
      <c r="B382" s="416"/>
    </row>
    <row r="383" spans="2:2" x14ac:dyDescent="0.15">
      <c r="B383" s="416"/>
    </row>
    <row r="384" spans="2:2" x14ac:dyDescent="0.15">
      <c r="B384" s="416"/>
    </row>
    <row r="385" spans="2:2" x14ac:dyDescent="0.15">
      <c r="B385" s="416"/>
    </row>
    <row r="386" spans="2:2" x14ac:dyDescent="0.15">
      <c r="B386" s="416"/>
    </row>
    <row r="387" spans="2:2" x14ac:dyDescent="0.15">
      <c r="B387" s="416"/>
    </row>
    <row r="388" spans="2:2" x14ac:dyDescent="0.15">
      <c r="B388" s="416"/>
    </row>
    <row r="389" spans="2:2" x14ac:dyDescent="0.15">
      <c r="B389" s="416"/>
    </row>
    <row r="390" spans="2:2" x14ac:dyDescent="0.15">
      <c r="B390" s="416"/>
    </row>
    <row r="391" spans="2:2" x14ac:dyDescent="0.15">
      <c r="B391" s="416"/>
    </row>
    <row r="392" spans="2:2" x14ac:dyDescent="0.15">
      <c r="B392" s="416"/>
    </row>
    <row r="393" spans="2:2" x14ac:dyDescent="0.15">
      <c r="B393" s="416"/>
    </row>
    <row r="394" spans="2:2" x14ac:dyDescent="0.15">
      <c r="B394" s="416"/>
    </row>
    <row r="395" spans="2:2" x14ac:dyDescent="0.15">
      <c r="B395" s="416"/>
    </row>
    <row r="396" spans="2:2" x14ac:dyDescent="0.15">
      <c r="B396" s="416"/>
    </row>
    <row r="397" spans="2:2" x14ac:dyDescent="0.15">
      <c r="B397" s="416"/>
    </row>
    <row r="398" spans="2:2" x14ac:dyDescent="0.15">
      <c r="B398" s="416"/>
    </row>
    <row r="399" spans="2:2" x14ac:dyDescent="0.15">
      <c r="B399" s="416"/>
    </row>
    <row r="400" spans="2:2" x14ac:dyDescent="0.15">
      <c r="B400" s="416"/>
    </row>
    <row r="401" spans="2:2" x14ac:dyDescent="0.15">
      <c r="B401" s="416"/>
    </row>
    <row r="402" spans="2:2" x14ac:dyDescent="0.15">
      <c r="B402" s="416"/>
    </row>
    <row r="403" spans="2:2" x14ac:dyDescent="0.15">
      <c r="B403" s="416"/>
    </row>
    <row r="404" spans="2:2" x14ac:dyDescent="0.15">
      <c r="B404" s="416"/>
    </row>
    <row r="405" spans="2:2" x14ac:dyDescent="0.15">
      <c r="B405" s="416"/>
    </row>
    <row r="406" spans="2:2" x14ac:dyDescent="0.15">
      <c r="B406" s="416"/>
    </row>
    <row r="407" spans="2:2" x14ac:dyDescent="0.15">
      <c r="B407" s="416"/>
    </row>
    <row r="408" spans="2:2" x14ac:dyDescent="0.15">
      <c r="B408" s="416"/>
    </row>
    <row r="409" spans="2:2" x14ac:dyDescent="0.15">
      <c r="B409" s="416"/>
    </row>
    <row r="410" spans="2:2" x14ac:dyDescent="0.15">
      <c r="B410" s="416"/>
    </row>
    <row r="411" spans="2:2" x14ac:dyDescent="0.15">
      <c r="B411" s="416"/>
    </row>
    <row r="412" spans="2:2" x14ac:dyDescent="0.15">
      <c r="B412" s="416"/>
    </row>
    <row r="413" spans="2:2" x14ac:dyDescent="0.15">
      <c r="B413" s="416"/>
    </row>
    <row r="414" spans="2:2" x14ac:dyDescent="0.15">
      <c r="B414" s="416"/>
    </row>
    <row r="415" spans="2:2" x14ac:dyDescent="0.15">
      <c r="B415" s="416"/>
    </row>
    <row r="416" spans="2:2" x14ac:dyDescent="0.15">
      <c r="B416" s="416"/>
    </row>
    <row r="417" spans="2:2" x14ac:dyDescent="0.15">
      <c r="B417" s="416"/>
    </row>
    <row r="418" spans="2:2" x14ac:dyDescent="0.15">
      <c r="B418" s="416"/>
    </row>
    <row r="419" spans="2:2" x14ac:dyDescent="0.15">
      <c r="B419" s="416"/>
    </row>
    <row r="420" spans="2:2" x14ac:dyDescent="0.15">
      <c r="B420" s="416"/>
    </row>
    <row r="421" spans="2:2" x14ac:dyDescent="0.15">
      <c r="B421" s="416"/>
    </row>
    <row r="422" spans="2:2" x14ac:dyDescent="0.15">
      <c r="B422" s="416"/>
    </row>
    <row r="423" spans="2:2" x14ac:dyDescent="0.15">
      <c r="B423" s="416"/>
    </row>
    <row r="424" spans="2:2" x14ac:dyDescent="0.15">
      <c r="B424" s="416"/>
    </row>
    <row r="425" spans="2:2" x14ac:dyDescent="0.15">
      <c r="B425" s="416"/>
    </row>
    <row r="426" spans="2:2" x14ac:dyDescent="0.15">
      <c r="B426" s="416"/>
    </row>
    <row r="427" spans="2:2" x14ac:dyDescent="0.15">
      <c r="B427" s="416"/>
    </row>
    <row r="428" spans="2:2" x14ac:dyDescent="0.15">
      <c r="B428" s="416"/>
    </row>
    <row r="429" spans="2:2" x14ac:dyDescent="0.15">
      <c r="B429" s="416"/>
    </row>
    <row r="430" spans="2:2" x14ac:dyDescent="0.15">
      <c r="B430" s="416"/>
    </row>
    <row r="431" spans="2:2" x14ac:dyDescent="0.15">
      <c r="B431" s="416"/>
    </row>
    <row r="432" spans="2:2" x14ac:dyDescent="0.15">
      <c r="B432" s="416"/>
    </row>
    <row r="433" spans="2:2" x14ac:dyDescent="0.15">
      <c r="B433" s="416"/>
    </row>
    <row r="434" spans="2:2" x14ac:dyDescent="0.15">
      <c r="B434" s="416"/>
    </row>
    <row r="435" spans="2:2" x14ac:dyDescent="0.15">
      <c r="B435" s="416"/>
    </row>
    <row r="436" spans="2:2" x14ac:dyDescent="0.15">
      <c r="B436" s="416"/>
    </row>
    <row r="437" spans="2:2" x14ac:dyDescent="0.15">
      <c r="B437" s="416"/>
    </row>
    <row r="438" spans="2:2" x14ac:dyDescent="0.15">
      <c r="B438" s="416"/>
    </row>
    <row r="439" spans="2:2" x14ac:dyDescent="0.15">
      <c r="B439" s="416"/>
    </row>
    <row r="440" spans="2:2" x14ac:dyDescent="0.15">
      <c r="B440" s="416"/>
    </row>
    <row r="441" spans="2:2" x14ac:dyDescent="0.15">
      <c r="B441" s="416"/>
    </row>
    <row r="442" spans="2:2" x14ac:dyDescent="0.15">
      <c r="B442" s="416"/>
    </row>
    <row r="443" spans="2:2" x14ac:dyDescent="0.15">
      <c r="B443" s="416"/>
    </row>
    <row r="444" spans="2:2" x14ac:dyDescent="0.15">
      <c r="B444" s="416"/>
    </row>
    <row r="445" spans="2:2" x14ac:dyDescent="0.15">
      <c r="B445" s="416"/>
    </row>
    <row r="446" spans="2:2" x14ac:dyDescent="0.15">
      <c r="B446" s="416"/>
    </row>
    <row r="447" spans="2:2" x14ac:dyDescent="0.15">
      <c r="B447" s="416"/>
    </row>
    <row r="448" spans="2:2" x14ac:dyDescent="0.15">
      <c r="B448" s="416"/>
    </row>
    <row r="449" spans="2:2" x14ac:dyDescent="0.15">
      <c r="B449" s="416"/>
    </row>
    <row r="450" spans="2:2" x14ac:dyDescent="0.15">
      <c r="B450" s="416"/>
    </row>
    <row r="451" spans="2:2" x14ac:dyDescent="0.15">
      <c r="B451" s="416"/>
    </row>
    <row r="452" spans="2:2" x14ac:dyDescent="0.15">
      <c r="B452" s="416"/>
    </row>
    <row r="453" spans="2:2" x14ac:dyDescent="0.15">
      <c r="B453" s="416"/>
    </row>
    <row r="454" spans="2:2" x14ac:dyDescent="0.15">
      <c r="B454" s="416"/>
    </row>
    <row r="455" spans="2:2" x14ac:dyDescent="0.15">
      <c r="B455" s="416"/>
    </row>
    <row r="456" spans="2:2" x14ac:dyDescent="0.15">
      <c r="B456" s="416"/>
    </row>
    <row r="457" spans="2:2" x14ac:dyDescent="0.15">
      <c r="B457" s="416"/>
    </row>
    <row r="458" spans="2:2" x14ac:dyDescent="0.15">
      <c r="B458" s="416"/>
    </row>
    <row r="459" spans="2:2" x14ac:dyDescent="0.15">
      <c r="B459" s="416"/>
    </row>
    <row r="460" spans="2:2" x14ac:dyDescent="0.15">
      <c r="B460" s="416"/>
    </row>
    <row r="461" spans="2:2" x14ac:dyDescent="0.15">
      <c r="B461" s="416"/>
    </row>
    <row r="462" spans="2:2" x14ac:dyDescent="0.15">
      <c r="B462" s="416"/>
    </row>
    <row r="463" spans="2:2" x14ac:dyDescent="0.15">
      <c r="B463" s="416"/>
    </row>
    <row r="464" spans="2:2" x14ac:dyDescent="0.15">
      <c r="B464" s="416"/>
    </row>
    <row r="465" spans="2:2" x14ac:dyDescent="0.15">
      <c r="B465" s="416"/>
    </row>
    <row r="466" spans="2:2" x14ac:dyDescent="0.15">
      <c r="B466" s="416"/>
    </row>
    <row r="467" spans="2:2" x14ac:dyDescent="0.15">
      <c r="B467" s="416"/>
    </row>
    <row r="468" spans="2:2" x14ac:dyDescent="0.15">
      <c r="B468" s="416"/>
    </row>
    <row r="469" spans="2:2" x14ac:dyDescent="0.15">
      <c r="B469" s="416"/>
    </row>
    <row r="470" spans="2:2" x14ac:dyDescent="0.15">
      <c r="B470" s="416"/>
    </row>
    <row r="471" spans="2:2" x14ac:dyDescent="0.15">
      <c r="B471" s="416"/>
    </row>
    <row r="472" spans="2:2" x14ac:dyDescent="0.15">
      <c r="B472" s="416"/>
    </row>
    <row r="473" spans="2:2" x14ac:dyDescent="0.15">
      <c r="B473" s="416"/>
    </row>
    <row r="474" spans="2:2" x14ac:dyDescent="0.15">
      <c r="B474" s="416"/>
    </row>
    <row r="475" spans="2:2" x14ac:dyDescent="0.15">
      <c r="B475" s="416"/>
    </row>
    <row r="476" spans="2:2" x14ac:dyDescent="0.15">
      <c r="B476" s="416"/>
    </row>
    <row r="477" spans="2:2" x14ac:dyDescent="0.15">
      <c r="B477" s="416"/>
    </row>
    <row r="478" spans="2:2" x14ac:dyDescent="0.15">
      <c r="B478" s="416"/>
    </row>
    <row r="479" spans="2:2" x14ac:dyDescent="0.15">
      <c r="B479" s="416"/>
    </row>
    <row r="480" spans="2:2" x14ac:dyDescent="0.15">
      <c r="B480" s="416"/>
    </row>
    <row r="481" spans="2:2" x14ac:dyDescent="0.15">
      <c r="B481" s="416"/>
    </row>
    <row r="482" spans="2:2" x14ac:dyDescent="0.15">
      <c r="B482" s="416"/>
    </row>
    <row r="483" spans="2:2" x14ac:dyDescent="0.15">
      <c r="B483" s="416"/>
    </row>
    <row r="484" spans="2:2" x14ac:dyDescent="0.15">
      <c r="B484" s="416"/>
    </row>
    <row r="485" spans="2:2" x14ac:dyDescent="0.15">
      <c r="B485" s="416"/>
    </row>
    <row r="486" spans="2:2" x14ac:dyDescent="0.15">
      <c r="B486" s="416"/>
    </row>
    <row r="487" spans="2:2" x14ac:dyDescent="0.15">
      <c r="B487" s="416"/>
    </row>
    <row r="488" spans="2:2" x14ac:dyDescent="0.15">
      <c r="B488" s="416"/>
    </row>
    <row r="489" spans="2:2" x14ac:dyDescent="0.15">
      <c r="B489" s="416"/>
    </row>
    <row r="490" spans="2:2" x14ac:dyDescent="0.15">
      <c r="B490" s="416"/>
    </row>
    <row r="491" spans="2:2" x14ac:dyDescent="0.15">
      <c r="B491" s="416"/>
    </row>
    <row r="492" spans="2:2" x14ac:dyDescent="0.15">
      <c r="B492" s="416"/>
    </row>
    <row r="493" spans="2:2" x14ac:dyDescent="0.15">
      <c r="B493" s="416"/>
    </row>
    <row r="494" spans="2:2" x14ac:dyDescent="0.15">
      <c r="B494" s="416"/>
    </row>
    <row r="495" spans="2:2" x14ac:dyDescent="0.15">
      <c r="B495" s="416"/>
    </row>
    <row r="496" spans="2:2" x14ac:dyDescent="0.15">
      <c r="B496" s="416"/>
    </row>
    <row r="497" spans="2:2" x14ac:dyDescent="0.15">
      <c r="B497" s="416"/>
    </row>
    <row r="498" spans="2:2" x14ac:dyDescent="0.15">
      <c r="B498" s="416"/>
    </row>
    <row r="499" spans="2:2" x14ac:dyDescent="0.15">
      <c r="B499" s="416"/>
    </row>
    <row r="500" spans="2:2" x14ac:dyDescent="0.15">
      <c r="B500" s="416"/>
    </row>
    <row r="501" spans="2:2" x14ac:dyDescent="0.15">
      <c r="B501" s="416"/>
    </row>
    <row r="502" spans="2:2" x14ac:dyDescent="0.15">
      <c r="B502" s="416"/>
    </row>
    <row r="503" spans="2:2" x14ac:dyDescent="0.15">
      <c r="B503" s="416"/>
    </row>
    <row r="504" spans="2:2" x14ac:dyDescent="0.15">
      <c r="B504" s="416"/>
    </row>
    <row r="505" spans="2:2" x14ac:dyDescent="0.15">
      <c r="B505" s="416"/>
    </row>
    <row r="506" spans="2:2" x14ac:dyDescent="0.15">
      <c r="B506" s="416"/>
    </row>
    <row r="507" spans="2:2" x14ac:dyDescent="0.15">
      <c r="B507" s="416"/>
    </row>
    <row r="508" spans="2:2" x14ac:dyDescent="0.15">
      <c r="B508" s="416"/>
    </row>
    <row r="509" spans="2:2" x14ac:dyDescent="0.15">
      <c r="B509" s="416"/>
    </row>
    <row r="510" spans="2:2" x14ac:dyDescent="0.15">
      <c r="B510" s="416"/>
    </row>
    <row r="511" spans="2:2" x14ac:dyDescent="0.15">
      <c r="B511" s="416"/>
    </row>
    <row r="512" spans="2:2" x14ac:dyDescent="0.15">
      <c r="B512" s="416"/>
    </row>
    <row r="513" spans="2:2" x14ac:dyDescent="0.15">
      <c r="B513" s="416"/>
    </row>
    <row r="514" spans="2:2" x14ac:dyDescent="0.15">
      <c r="B514" s="416"/>
    </row>
    <row r="515" spans="2:2" x14ac:dyDescent="0.15">
      <c r="B515" s="416"/>
    </row>
    <row r="516" spans="2:2" x14ac:dyDescent="0.15">
      <c r="B516" s="416"/>
    </row>
    <row r="517" spans="2:2" x14ac:dyDescent="0.15">
      <c r="B517" s="416"/>
    </row>
    <row r="518" spans="2:2" x14ac:dyDescent="0.15">
      <c r="B518" s="416"/>
    </row>
    <row r="519" spans="2:2" x14ac:dyDescent="0.15">
      <c r="B519" s="416"/>
    </row>
    <row r="520" spans="2:2" x14ac:dyDescent="0.15">
      <c r="B520" s="416"/>
    </row>
    <row r="521" spans="2:2" x14ac:dyDescent="0.15">
      <c r="B521" s="416"/>
    </row>
    <row r="522" spans="2:2" x14ac:dyDescent="0.15">
      <c r="B522" s="416"/>
    </row>
    <row r="523" spans="2:2" x14ac:dyDescent="0.15">
      <c r="B523" s="416"/>
    </row>
    <row r="524" spans="2:2" x14ac:dyDescent="0.15">
      <c r="B524" s="416"/>
    </row>
    <row r="525" spans="2:2" x14ac:dyDescent="0.15">
      <c r="B525" s="416"/>
    </row>
    <row r="526" spans="2:2" x14ac:dyDescent="0.15">
      <c r="B526" s="416"/>
    </row>
    <row r="527" spans="2:2" x14ac:dyDescent="0.15">
      <c r="B527" s="416"/>
    </row>
    <row r="528" spans="2:2" x14ac:dyDescent="0.15">
      <c r="B528" s="416"/>
    </row>
    <row r="529" spans="2:2" x14ac:dyDescent="0.15">
      <c r="B529" s="416"/>
    </row>
    <row r="530" spans="2:2" x14ac:dyDescent="0.15">
      <c r="B530" s="416"/>
    </row>
    <row r="531" spans="2:2" x14ac:dyDescent="0.15">
      <c r="B531" s="416"/>
    </row>
    <row r="532" spans="2:2" x14ac:dyDescent="0.15">
      <c r="B532" s="416"/>
    </row>
    <row r="533" spans="2:2" x14ac:dyDescent="0.15">
      <c r="B533" s="416"/>
    </row>
    <row r="534" spans="2:2" x14ac:dyDescent="0.15">
      <c r="B534" s="416"/>
    </row>
    <row r="535" spans="2:2" x14ac:dyDescent="0.15">
      <c r="B535" s="416"/>
    </row>
    <row r="536" spans="2:2" x14ac:dyDescent="0.15">
      <c r="B536" s="416"/>
    </row>
    <row r="537" spans="2:2" x14ac:dyDescent="0.15">
      <c r="B537" s="416"/>
    </row>
    <row r="538" spans="2:2" x14ac:dyDescent="0.15">
      <c r="B538" s="416"/>
    </row>
    <row r="539" spans="2:2" x14ac:dyDescent="0.15">
      <c r="B539" s="416"/>
    </row>
    <row r="540" spans="2:2" x14ac:dyDescent="0.15">
      <c r="B540" s="416"/>
    </row>
    <row r="541" spans="2:2" x14ac:dyDescent="0.15">
      <c r="B541" s="416"/>
    </row>
    <row r="542" spans="2:2" x14ac:dyDescent="0.15">
      <c r="B542" s="416"/>
    </row>
    <row r="543" spans="2:2" x14ac:dyDescent="0.15">
      <c r="B543" s="416"/>
    </row>
    <row r="544" spans="2:2" x14ac:dyDescent="0.15">
      <c r="B544" s="416"/>
    </row>
    <row r="545" spans="2:2" x14ac:dyDescent="0.15">
      <c r="B545" s="416"/>
    </row>
    <row r="546" spans="2:2" x14ac:dyDescent="0.15">
      <c r="B546" s="416"/>
    </row>
    <row r="547" spans="2:2" x14ac:dyDescent="0.15">
      <c r="B547" s="416"/>
    </row>
    <row r="548" spans="2:2" x14ac:dyDescent="0.15">
      <c r="B548" s="416"/>
    </row>
    <row r="549" spans="2:2" x14ac:dyDescent="0.15">
      <c r="B549" s="416"/>
    </row>
    <row r="550" spans="2:2" x14ac:dyDescent="0.15">
      <c r="B550" s="416"/>
    </row>
    <row r="551" spans="2:2" x14ac:dyDescent="0.15">
      <c r="B551" s="416"/>
    </row>
    <row r="552" spans="2:2" x14ac:dyDescent="0.15">
      <c r="B552" s="416"/>
    </row>
    <row r="553" spans="2:2" x14ac:dyDescent="0.15">
      <c r="B553" s="416"/>
    </row>
    <row r="554" spans="2:2" x14ac:dyDescent="0.15">
      <c r="B554" s="416"/>
    </row>
    <row r="555" spans="2:2" x14ac:dyDescent="0.15">
      <c r="B555" s="416"/>
    </row>
    <row r="556" spans="2:2" x14ac:dyDescent="0.15">
      <c r="B556" s="416"/>
    </row>
    <row r="557" spans="2:2" x14ac:dyDescent="0.15">
      <c r="B557" s="416"/>
    </row>
    <row r="558" spans="2:2" x14ac:dyDescent="0.15">
      <c r="B558" s="416"/>
    </row>
    <row r="559" spans="2:2" x14ac:dyDescent="0.15">
      <c r="B559" s="416"/>
    </row>
    <row r="560" spans="2:2" x14ac:dyDescent="0.15">
      <c r="B560" s="416"/>
    </row>
    <row r="561" spans="2:2" x14ac:dyDescent="0.15">
      <c r="B561" s="416"/>
    </row>
    <row r="562" spans="2:2" x14ac:dyDescent="0.15">
      <c r="B562" s="416"/>
    </row>
    <row r="563" spans="2:2" x14ac:dyDescent="0.15">
      <c r="B563" s="416"/>
    </row>
    <row r="564" spans="2:2" x14ac:dyDescent="0.15">
      <c r="B564" s="416"/>
    </row>
    <row r="565" spans="2:2" x14ac:dyDescent="0.15">
      <c r="B565" s="416"/>
    </row>
    <row r="566" spans="2:2" x14ac:dyDescent="0.15">
      <c r="B566" s="416"/>
    </row>
    <row r="567" spans="2:2" x14ac:dyDescent="0.15">
      <c r="B567" s="416"/>
    </row>
    <row r="568" spans="2:2" x14ac:dyDescent="0.15">
      <c r="B568" s="416"/>
    </row>
    <row r="569" spans="2:2" x14ac:dyDescent="0.15">
      <c r="B569" s="416"/>
    </row>
    <row r="570" spans="2:2" x14ac:dyDescent="0.15">
      <c r="B570" s="416"/>
    </row>
    <row r="571" spans="2:2" x14ac:dyDescent="0.15">
      <c r="B571" s="416"/>
    </row>
    <row r="572" spans="2:2" x14ac:dyDescent="0.15">
      <c r="B572" s="416"/>
    </row>
    <row r="573" spans="2:2" x14ac:dyDescent="0.15">
      <c r="B573" s="416"/>
    </row>
    <row r="574" spans="2:2" x14ac:dyDescent="0.15">
      <c r="B574" s="416"/>
    </row>
    <row r="575" spans="2:2" x14ac:dyDescent="0.15">
      <c r="B575" s="416"/>
    </row>
    <row r="576" spans="2:2" x14ac:dyDescent="0.15">
      <c r="B576" s="416"/>
    </row>
    <row r="577" spans="2:2" x14ac:dyDescent="0.15">
      <c r="B577" s="416"/>
    </row>
    <row r="578" spans="2:2" x14ac:dyDescent="0.15">
      <c r="B578" s="416"/>
    </row>
    <row r="579" spans="2:2" x14ac:dyDescent="0.15">
      <c r="B579" s="416"/>
    </row>
    <row r="580" spans="2:2" x14ac:dyDescent="0.15">
      <c r="B580" s="416"/>
    </row>
    <row r="581" spans="2:2" x14ac:dyDescent="0.15">
      <c r="B581" s="416"/>
    </row>
    <row r="582" spans="2:2" x14ac:dyDescent="0.15">
      <c r="B582" s="416"/>
    </row>
    <row r="583" spans="2:2" x14ac:dyDescent="0.15">
      <c r="B583" s="416"/>
    </row>
    <row r="584" spans="2:2" x14ac:dyDescent="0.15">
      <c r="B584" s="416"/>
    </row>
    <row r="585" spans="2:2" x14ac:dyDescent="0.15">
      <c r="B585" s="416"/>
    </row>
    <row r="586" spans="2:2" x14ac:dyDescent="0.15">
      <c r="B586" s="416"/>
    </row>
    <row r="587" spans="2:2" x14ac:dyDescent="0.15">
      <c r="B587" s="416"/>
    </row>
    <row r="588" spans="2:2" x14ac:dyDescent="0.15">
      <c r="B588" s="416"/>
    </row>
    <row r="589" spans="2:2" x14ac:dyDescent="0.15">
      <c r="B589" s="416"/>
    </row>
    <row r="590" spans="2:2" x14ac:dyDescent="0.15">
      <c r="B590" s="416"/>
    </row>
    <row r="591" spans="2:2" x14ac:dyDescent="0.15">
      <c r="B591" s="416"/>
    </row>
    <row r="592" spans="2:2" x14ac:dyDescent="0.15">
      <c r="B592" s="416"/>
    </row>
    <row r="593" spans="2:2" x14ac:dyDescent="0.15">
      <c r="B593" s="416"/>
    </row>
    <row r="594" spans="2:2" x14ac:dyDescent="0.15">
      <c r="B594" s="416"/>
    </row>
    <row r="595" spans="2:2" x14ac:dyDescent="0.15">
      <c r="B595" s="416"/>
    </row>
    <row r="596" spans="2:2" x14ac:dyDescent="0.15">
      <c r="B596" s="416"/>
    </row>
    <row r="597" spans="2:2" x14ac:dyDescent="0.15">
      <c r="B597" s="416"/>
    </row>
    <row r="598" spans="2:2" x14ac:dyDescent="0.15">
      <c r="B598" s="416"/>
    </row>
    <row r="599" spans="2:2" x14ac:dyDescent="0.15">
      <c r="B599" s="416"/>
    </row>
    <row r="600" spans="2:2" x14ac:dyDescent="0.15">
      <c r="B600" s="416"/>
    </row>
    <row r="601" spans="2:2" x14ac:dyDescent="0.15">
      <c r="B601" s="416"/>
    </row>
    <row r="602" spans="2:2" x14ac:dyDescent="0.15">
      <c r="B602" s="416"/>
    </row>
    <row r="603" spans="2:2" x14ac:dyDescent="0.15">
      <c r="B603" s="416"/>
    </row>
    <row r="604" spans="2:2" x14ac:dyDescent="0.15">
      <c r="B604" s="416"/>
    </row>
    <row r="605" spans="2:2" x14ac:dyDescent="0.15">
      <c r="B605" s="416"/>
    </row>
    <row r="606" spans="2:2" x14ac:dyDescent="0.15">
      <c r="B606" s="416"/>
    </row>
    <row r="607" spans="2:2" x14ac:dyDescent="0.15">
      <c r="B607" s="416"/>
    </row>
    <row r="608" spans="2:2" x14ac:dyDescent="0.15">
      <c r="B608" s="416"/>
    </row>
    <row r="609" spans="2:2" x14ac:dyDescent="0.15">
      <c r="B609" s="416"/>
    </row>
    <row r="610" spans="2:2" x14ac:dyDescent="0.15">
      <c r="B610" s="416"/>
    </row>
    <row r="611" spans="2:2" x14ac:dyDescent="0.15">
      <c r="B611" s="416"/>
    </row>
    <row r="612" spans="2:2" x14ac:dyDescent="0.15">
      <c r="B612" s="416"/>
    </row>
    <row r="613" spans="2:2" x14ac:dyDescent="0.15">
      <c r="B613" s="416"/>
    </row>
    <row r="614" spans="2:2" x14ac:dyDescent="0.15">
      <c r="B614" s="416"/>
    </row>
    <row r="615" spans="2:2" x14ac:dyDescent="0.15">
      <c r="B615" s="416"/>
    </row>
    <row r="616" spans="2:2" x14ac:dyDescent="0.15">
      <c r="B616" s="416"/>
    </row>
    <row r="617" spans="2:2" x14ac:dyDescent="0.15">
      <c r="B617" s="416"/>
    </row>
    <row r="618" spans="2:2" x14ac:dyDescent="0.15">
      <c r="B618" s="416"/>
    </row>
    <row r="619" spans="2:2" x14ac:dyDescent="0.15">
      <c r="B619" s="416"/>
    </row>
    <row r="620" spans="2:2" x14ac:dyDescent="0.15">
      <c r="B620" s="416"/>
    </row>
    <row r="621" spans="2:2" x14ac:dyDescent="0.15">
      <c r="B621" s="416"/>
    </row>
    <row r="622" spans="2:2" x14ac:dyDescent="0.15">
      <c r="B622" s="416"/>
    </row>
    <row r="623" spans="2:2" x14ac:dyDescent="0.15">
      <c r="B623" s="416"/>
    </row>
    <row r="624" spans="2:2" x14ac:dyDescent="0.15">
      <c r="B624" s="416"/>
    </row>
    <row r="625" spans="2:2" x14ac:dyDescent="0.15">
      <c r="B625" s="416"/>
    </row>
    <row r="626" spans="2:2" x14ac:dyDescent="0.15">
      <c r="B626" s="416"/>
    </row>
    <row r="627" spans="2:2" x14ac:dyDescent="0.15">
      <c r="B627" s="416"/>
    </row>
    <row r="628" spans="2:2" x14ac:dyDescent="0.15">
      <c r="B628" s="416"/>
    </row>
    <row r="629" spans="2:2" x14ac:dyDescent="0.15">
      <c r="B629" s="416"/>
    </row>
    <row r="630" spans="2:2" x14ac:dyDescent="0.15">
      <c r="B630" s="416"/>
    </row>
    <row r="631" spans="2:2" x14ac:dyDescent="0.15">
      <c r="B631" s="416"/>
    </row>
    <row r="632" spans="2:2" x14ac:dyDescent="0.15">
      <c r="B632" s="416"/>
    </row>
    <row r="633" spans="2:2" x14ac:dyDescent="0.15">
      <c r="B633" s="416"/>
    </row>
    <row r="634" spans="2:2" x14ac:dyDescent="0.15">
      <c r="B634" s="416"/>
    </row>
    <row r="635" spans="2:2" x14ac:dyDescent="0.15">
      <c r="B635" s="416"/>
    </row>
    <row r="636" spans="2:2" x14ac:dyDescent="0.15">
      <c r="B636" s="416"/>
    </row>
    <row r="637" spans="2:2" x14ac:dyDescent="0.15">
      <c r="B637" s="416"/>
    </row>
    <row r="638" spans="2:2" x14ac:dyDescent="0.15">
      <c r="B638" s="416"/>
    </row>
    <row r="639" spans="2:2" x14ac:dyDescent="0.15">
      <c r="B639" s="416"/>
    </row>
    <row r="640" spans="2:2" x14ac:dyDescent="0.15">
      <c r="B640" s="416"/>
    </row>
    <row r="641" spans="2:2" x14ac:dyDescent="0.15">
      <c r="B641" s="416"/>
    </row>
    <row r="642" spans="2:2" x14ac:dyDescent="0.15">
      <c r="B642" s="416"/>
    </row>
    <row r="643" spans="2:2" x14ac:dyDescent="0.15">
      <c r="B643" s="416"/>
    </row>
    <row r="644" spans="2:2" x14ac:dyDescent="0.15">
      <c r="B644" s="416"/>
    </row>
    <row r="645" spans="2:2" x14ac:dyDescent="0.15">
      <c r="B645" s="416"/>
    </row>
    <row r="646" spans="2:2" x14ac:dyDescent="0.15">
      <c r="B646" s="416"/>
    </row>
    <row r="647" spans="2:2" x14ac:dyDescent="0.15">
      <c r="B647" s="416"/>
    </row>
    <row r="648" spans="2:2" x14ac:dyDescent="0.15">
      <c r="B648" s="416"/>
    </row>
    <row r="649" spans="2:2" x14ac:dyDescent="0.15">
      <c r="B649" s="416"/>
    </row>
    <row r="650" spans="2:2" x14ac:dyDescent="0.15">
      <c r="B650" s="416"/>
    </row>
    <row r="651" spans="2:2" x14ac:dyDescent="0.15">
      <c r="B651" s="416"/>
    </row>
    <row r="652" spans="2:2" x14ac:dyDescent="0.15">
      <c r="B652" s="416"/>
    </row>
    <row r="653" spans="2:2" x14ac:dyDescent="0.15">
      <c r="B653" s="416"/>
    </row>
    <row r="654" spans="2:2" x14ac:dyDescent="0.15">
      <c r="B654" s="416"/>
    </row>
    <row r="655" spans="2:2" x14ac:dyDescent="0.15">
      <c r="B655" s="416"/>
    </row>
    <row r="656" spans="2:2" x14ac:dyDescent="0.15">
      <c r="B656" s="416"/>
    </row>
    <row r="657" spans="2:2" x14ac:dyDescent="0.15">
      <c r="B657" s="416"/>
    </row>
    <row r="658" spans="2:2" x14ac:dyDescent="0.15">
      <c r="B658" s="416"/>
    </row>
    <row r="659" spans="2:2" x14ac:dyDescent="0.15">
      <c r="B659" s="416"/>
    </row>
    <row r="660" spans="2:2" x14ac:dyDescent="0.15">
      <c r="B660" s="416"/>
    </row>
    <row r="661" spans="2:2" x14ac:dyDescent="0.15">
      <c r="B661" s="416"/>
    </row>
    <row r="662" spans="2:2" x14ac:dyDescent="0.15">
      <c r="B662" s="416"/>
    </row>
    <row r="663" spans="2:2" x14ac:dyDescent="0.15">
      <c r="B663" s="416"/>
    </row>
    <row r="664" spans="2:2" x14ac:dyDescent="0.15">
      <c r="B664" s="416"/>
    </row>
    <row r="665" spans="2:2" x14ac:dyDescent="0.15">
      <c r="B665" s="416"/>
    </row>
    <row r="666" spans="2:2" x14ac:dyDescent="0.15">
      <c r="B666" s="416"/>
    </row>
    <row r="667" spans="2:2" x14ac:dyDescent="0.15">
      <c r="B667" s="416"/>
    </row>
    <row r="668" spans="2:2" x14ac:dyDescent="0.15">
      <c r="B668" s="416"/>
    </row>
    <row r="669" spans="2:2" x14ac:dyDescent="0.15">
      <c r="B669" s="416"/>
    </row>
    <row r="670" spans="2:2" x14ac:dyDescent="0.15">
      <c r="B670" s="416"/>
    </row>
    <row r="671" spans="2:2" x14ac:dyDescent="0.15">
      <c r="B671" s="416"/>
    </row>
    <row r="672" spans="2:2" x14ac:dyDescent="0.15">
      <c r="B672" s="416"/>
    </row>
    <row r="673" spans="2:2" x14ac:dyDescent="0.15">
      <c r="B673" s="416"/>
    </row>
    <row r="674" spans="2:2" x14ac:dyDescent="0.15">
      <c r="B674" s="416"/>
    </row>
    <row r="675" spans="2:2" x14ac:dyDescent="0.15">
      <c r="B675" s="416"/>
    </row>
    <row r="676" spans="2:2" x14ac:dyDescent="0.15">
      <c r="B676" s="416"/>
    </row>
    <row r="677" spans="2:2" x14ac:dyDescent="0.15">
      <c r="B677" s="416"/>
    </row>
    <row r="678" spans="2:2" x14ac:dyDescent="0.15">
      <c r="B678" s="416"/>
    </row>
    <row r="679" spans="2:2" x14ac:dyDescent="0.15">
      <c r="B679" s="416"/>
    </row>
    <row r="680" spans="2:2" x14ac:dyDescent="0.15">
      <c r="B680" s="416"/>
    </row>
    <row r="681" spans="2:2" x14ac:dyDescent="0.15">
      <c r="B681" s="416"/>
    </row>
    <row r="682" spans="2:2" x14ac:dyDescent="0.15">
      <c r="B682" s="416"/>
    </row>
    <row r="683" spans="2:2" x14ac:dyDescent="0.15">
      <c r="B683" s="416"/>
    </row>
    <row r="684" spans="2:2" x14ac:dyDescent="0.15">
      <c r="B684" s="416"/>
    </row>
    <row r="685" spans="2:2" x14ac:dyDescent="0.15">
      <c r="B685" s="416"/>
    </row>
    <row r="686" spans="2:2" x14ac:dyDescent="0.15">
      <c r="B686" s="416"/>
    </row>
    <row r="687" spans="2:2" x14ac:dyDescent="0.15">
      <c r="B687" s="416"/>
    </row>
    <row r="688" spans="2:2" x14ac:dyDescent="0.15">
      <c r="B688" s="416"/>
    </row>
    <row r="689" spans="2:2" x14ac:dyDescent="0.15">
      <c r="B689" s="416"/>
    </row>
    <row r="690" spans="2:2" x14ac:dyDescent="0.15">
      <c r="B690" s="416"/>
    </row>
    <row r="691" spans="2:2" x14ac:dyDescent="0.15">
      <c r="B691" s="416"/>
    </row>
    <row r="692" spans="2:2" x14ac:dyDescent="0.15">
      <c r="B692" s="416"/>
    </row>
    <row r="693" spans="2:2" x14ac:dyDescent="0.15">
      <c r="B693" s="416"/>
    </row>
    <row r="694" spans="2:2" x14ac:dyDescent="0.15">
      <c r="B694" s="416"/>
    </row>
    <row r="695" spans="2:2" x14ac:dyDescent="0.15">
      <c r="B695" s="416"/>
    </row>
    <row r="696" spans="2:2" x14ac:dyDescent="0.15">
      <c r="B696" s="416"/>
    </row>
    <row r="697" spans="2:2" x14ac:dyDescent="0.15">
      <c r="B697" s="416"/>
    </row>
    <row r="698" spans="2:2" x14ac:dyDescent="0.15">
      <c r="B698" s="416"/>
    </row>
    <row r="699" spans="2:2" x14ac:dyDescent="0.15">
      <c r="B699" s="416"/>
    </row>
    <row r="700" spans="2:2" x14ac:dyDescent="0.15">
      <c r="B700" s="416"/>
    </row>
    <row r="701" spans="2:2" x14ac:dyDescent="0.15">
      <c r="B701" s="416"/>
    </row>
    <row r="702" spans="2:2" x14ac:dyDescent="0.15">
      <c r="B702" s="416"/>
    </row>
    <row r="703" spans="2:2" x14ac:dyDescent="0.15">
      <c r="B703" s="416"/>
    </row>
    <row r="704" spans="2:2" x14ac:dyDescent="0.15">
      <c r="B704" s="416"/>
    </row>
    <row r="705" spans="2:2" x14ac:dyDescent="0.15">
      <c r="B705" s="416"/>
    </row>
    <row r="706" spans="2:2" x14ac:dyDescent="0.15">
      <c r="B706" s="416"/>
    </row>
    <row r="707" spans="2:2" x14ac:dyDescent="0.15">
      <c r="B707" s="416"/>
    </row>
    <row r="708" spans="2:2" x14ac:dyDescent="0.15">
      <c r="B708" s="416"/>
    </row>
    <row r="709" spans="2:2" x14ac:dyDescent="0.15">
      <c r="B709" s="416"/>
    </row>
    <row r="710" spans="2:2" x14ac:dyDescent="0.15">
      <c r="B710" s="416"/>
    </row>
    <row r="711" spans="2:2" x14ac:dyDescent="0.15">
      <c r="B711" s="416"/>
    </row>
    <row r="712" spans="2:2" x14ac:dyDescent="0.15">
      <c r="B712" s="416"/>
    </row>
    <row r="713" spans="2:2" x14ac:dyDescent="0.15">
      <c r="B713" s="416"/>
    </row>
    <row r="714" spans="2:2" x14ac:dyDescent="0.15">
      <c r="B714" s="416"/>
    </row>
    <row r="715" spans="2:2" x14ac:dyDescent="0.15">
      <c r="B715" s="416"/>
    </row>
    <row r="716" spans="2:2" x14ac:dyDescent="0.15">
      <c r="B716" s="416"/>
    </row>
    <row r="717" spans="2:2" x14ac:dyDescent="0.15">
      <c r="B717" s="416"/>
    </row>
    <row r="718" spans="2:2" x14ac:dyDescent="0.15">
      <c r="B718" s="416"/>
    </row>
    <row r="719" spans="2:2" x14ac:dyDescent="0.15">
      <c r="B719" s="416"/>
    </row>
    <row r="720" spans="2:2" x14ac:dyDescent="0.15">
      <c r="B720" s="416"/>
    </row>
    <row r="721" spans="2:2" x14ac:dyDescent="0.15">
      <c r="B721" s="416"/>
    </row>
    <row r="722" spans="2:2" x14ac:dyDescent="0.15">
      <c r="B722" s="416"/>
    </row>
    <row r="723" spans="2:2" x14ac:dyDescent="0.15">
      <c r="B723" s="416"/>
    </row>
    <row r="724" spans="2:2" x14ac:dyDescent="0.15">
      <c r="B724" s="416"/>
    </row>
    <row r="725" spans="2:2" x14ac:dyDescent="0.15">
      <c r="B725" s="416"/>
    </row>
    <row r="726" spans="2:2" x14ac:dyDescent="0.15">
      <c r="B726" s="416"/>
    </row>
    <row r="727" spans="2:2" x14ac:dyDescent="0.15">
      <c r="B727" s="416"/>
    </row>
    <row r="728" spans="2:2" x14ac:dyDescent="0.15">
      <c r="B728" s="416"/>
    </row>
    <row r="729" spans="2:2" x14ac:dyDescent="0.15">
      <c r="B729" s="416"/>
    </row>
    <row r="730" spans="2:2" x14ac:dyDescent="0.15">
      <c r="B730" s="416"/>
    </row>
    <row r="731" spans="2:2" x14ac:dyDescent="0.15">
      <c r="B731" s="416"/>
    </row>
    <row r="732" spans="2:2" x14ac:dyDescent="0.15">
      <c r="B732" s="416"/>
    </row>
    <row r="733" spans="2:2" x14ac:dyDescent="0.15">
      <c r="B733" s="416"/>
    </row>
    <row r="734" spans="2:2" x14ac:dyDescent="0.15">
      <c r="B734" s="416"/>
    </row>
    <row r="735" spans="2:2" x14ac:dyDescent="0.15">
      <c r="B735" s="416"/>
    </row>
    <row r="736" spans="2:2" x14ac:dyDescent="0.15">
      <c r="B736" s="416"/>
    </row>
    <row r="737" spans="2:2" x14ac:dyDescent="0.15">
      <c r="B737" s="416"/>
    </row>
    <row r="738" spans="2:2" x14ac:dyDescent="0.15">
      <c r="B738" s="416"/>
    </row>
    <row r="739" spans="2:2" x14ac:dyDescent="0.15">
      <c r="B739" s="416"/>
    </row>
    <row r="740" spans="2:2" x14ac:dyDescent="0.15">
      <c r="B740" s="416"/>
    </row>
    <row r="741" spans="2:2" x14ac:dyDescent="0.15">
      <c r="B741" s="416"/>
    </row>
    <row r="742" spans="2:2" x14ac:dyDescent="0.15">
      <c r="B742" s="416"/>
    </row>
    <row r="743" spans="2:2" x14ac:dyDescent="0.15">
      <c r="B743" s="416"/>
    </row>
    <row r="744" spans="2:2" x14ac:dyDescent="0.15">
      <c r="B744" s="416"/>
    </row>
    <row r="745" spans="2:2" x14ac:dyDescent="0.15">
      <c r="B745" s="416"/>
    </row>
    <row r="746" spans="2:2" x14ac:dyDescent="0.15">
      <c r="B746" s="416"/>
    </row>
    <row r="747" spans="2:2" x14ac:dyDescent="0.15">
      <c r="B747" s="416"/>
    </row>
    <row r="748" spans="2:2" x14ac:dyDescent="0.15">
      <c r="B748" s="416"/>
    </row>
    <row r="749" spans="2:2" x14ac:dyDescent="0.15">
      <c r="B749" s="416"/>
    </row>
    <row r="750" spans="2:2" x14ac:dyDescent="0.15">
      <c r="B750" s="416"/>
    </row>
    <row r="751" spans="2:2" x14ac:dyDescent="0.15">
      <c r="B751" s="416"/>
    </row>
    <row r="752" spans="2:2" x14ac:dyDescent="0.15">
      <c r="B752" s="416"/>
    </row>
    <row r="753" spans="2:2" x14ac:dyDescent="0.15">
      <c r="B753" s="416"/>
    </row>
    <row r="754" spans="2:2" x14ac:dyDescent="0.15">
      <c r="B754" s="416"/>
    </row>
    <row r="755" spans="2:2" x14ac:dyDescent="0.15">
      <c r="B755" s="416"/>
    </row>
    <row r="756" spans="2:2" x14ac:dyDescent="0.15">
      <c r="B756" s="416"/>
    </row>
    <row r="757" spans="2:2" x14ac:dyDescent="0.15">
      <c r="B757" s="416"/>
    </row>
    <row r="758" spans="2:2" x14ac:dyDescent="0.15">
      <c r="B758" s="416"/>
    </row>
    <row r="759" spans="2:2" x14ac:dyDescent="0.15">
      <c r="B759" s="416"/>
    </row>
    <row r="760" spans="2:2" x14ac:dyDescent="0.15">
      <c r="B760" s="416"/>
    </row>
    <row r="761" spans="2:2" x14ac:dyDescent="0.15">
      <c r="B761" s="416"/>
    </row>
    <row r="762" spans="2:2" x14ac:dyDescent="0.15">
      <c r="B762" s="416"/>
    </row>
    <row r="763" spans="2:2" x14ac:dyDescent="0.15">
      <c r="B763" s="416"/>
    </row>
    <row r="764" spans="2:2" x14ac:dyDescent="0.15">
      <c r="B764" s="416"/>
    </row>
    <row r="765" spans="2:2" x14ac:dyDescent="0.15">
      <c r="B765" s="416"/>
    </row>
    <row r="766" spans="2:2" x14ac:dyDescent="0.15">
      <c r="B766" s="416"/>
    </row>
    <row r="767" spans="2:2" x14ac:dyDescent="0.15">
      <c r="B767" s="416"/>
    </row>
    <row r="768" spans="2:2" x14ac:dyDescent="0.15">
      <c r="B768" s="416"/>
    </row>
    <row r="769" spans="2:2" x14ac:dyDescent="0.15">
      <c r="B769" s="416"/>
    </row>
    <row r="770" spans="2:2" x14ac:dyDescent="0.15">
      <c r="B770" s="416"/>
    </row>
    <row r="771" spans="2:2" x14ac:dyDescent="0.15">
      <c r="B771" s="416"/>
    </row>
    <row r="772" spans="2:2" x14ac:dyDescent="0.15">
      <c r="B772" s="416"/>
    </row>
    <row r="773" spans="2:2" x14ac:dyDescent="0.15">
      <c r="B773" s="416"/>
    </row>
    <row r="774" spans="2:2" x14ac:dyDescent="0.15">
      <c r="B774" s="416"/>
    </row>
    <row r="775" spans="2:2" x14ac:dyDescent="0.15">
      <c r="B775" s="416"/>
    </row>
    <row r="776" spans="2:2" x14ac:dyDescent="0.15">
      <c r="B776" s="416"/>
    </row>
    <row r="777" spans="2:2" x14ac:dyDescent="0.15">
      <c r="B777" s="416"/>
    </row>
    <row r="778" spans="2:2" x14ac:dyDescent="0.15">
      <c r="B778" s="416"/>
    </row>
    <row r="779" spans="2:2" x14ac:dyDescent="0.15">
      <c r="B779" s="416"/>
    </row>
    <row r="780" spans="2:2" x14ac:dyDescent="0.15">
      <c r="B780" s="416"/>
    </row>
    <row r="781" spans="2:2" x14ac:dyDescent="0.15">
      <c r="B781" s="416"/>
    </row>
    <row r="782" spans="2:2" x14ac:dyDescent="0.15">
      <c r="B782" s="416"/>
    </row>
    <row r="783" spans="2:2" x14ac:dyDescent="0.15">
      <c r="B783" s="416"/>
    </row>
    <row r="784" spans="2:2" x14ac:dyDescent="0.15">
      <c r="B784" s="416"/>
    </row>
    <row r="785" spans="2:2" x14ac:dyDescent="0.15">
      <c r="B785" s="416"/>
    </row>
    <row r="786" spans="2:2" x14ac:dyDescent="0.15">
      <c r="B786" s="416"/>
    </row>
    <row r="787" spans="2:2" x14ac:dyDescent="0.15">
      <c r="B787" s="416"/>
    </row>
    <row r="788" spans="2:2" x14ac:dyDescent="0.15">
      <c r="B788" s="416"/>
    </row>
    <row r="789" spans="2:2" x14ac:dyDescent="0.15">
      <c r="B789" s="416"/>
    </row>
    <row r="790" spans="2:2" x14ac:dyDescent="0.15">
      <c r="B790" s="416"/>
    </row>
    <row r="791" spans="2:2" x14ac:dyDescent="0.15">
      <c r="B791" s="416"/>
    </row>
    <row r="792" spans="2:2" x14ac:dyDescent="0.15">
      <c r="B792" s="416"/>
    </row>
    <row r="793" spans="2:2" x14ac:dyDescent="0.15">
      <c r="B793" s="416"/>
    </row>
    <row r="794" spans="2:2" x14ac:dyDescent="0.15">
      <c r="B794" s="416"/>
    </row>
    <row r="795" spans="2:2" x14ac:dyDescent="0.15">
      <c r="B795" s="416"/>
    </row>
    <row r="796" spans="2:2" x14ac:dyDescent="0.15">
      <c r="B796" s="416"/>
    </row>
    <row r="797" spans="2:2" x14ac:dyDescent="0.15">
      <c r="B797" s="416"/>
    </row>
    <row r="798" spans="2:2" x14ac:dyDescent="0.15">
      <c r="B798" s="416"/>
    </row>
    <row r="799" spans="2:2" x14ac:dyDescent="0.15">
      <c r="B799" s="416"/>
    </row>
    <row r="800" spans="2:2" x14ac:dyDescent="0.15">
      <c r="B800" s="416"/>
    </row>
    <row r="801" spans="2:2" x14ac:dyDescent="0.15">
      <c r="B801" s="416"/>
    </row>
    <row r="802" spans="2:2" x14ac:dyDescent="0.15">
      <c r="B802" s="416"/>
    </row>
    <row r="803" spans="2:2" x14ac:dyDescent="0.15">
      <c r="B803" s="416"/>
    </row>
    <row r="804" spans="2:2" x14ac:dyDescent="0.15">
      <c r="B804" s="416"/>
    </row>
    <row r="805" spans="2:2" x14ac:dyDescent="0.15">
      <c r="B805" s="416"/>
    </row>
    <row r="806" spans="2:2" x14ac:dyDescent="0.15">
      <c r="B806" s="416"/>
    </row>
    <row r="807" spans="2:2" x14ac:dyDescent="0.15">
      <c r="B807" s="416"/>
    </row>
    <row r="808" spans="2:2" x14ac:dyDescent="0.15">
      <c r="B808" s="416"/>
    </row>
    <row r="809" spans="2:2" x14ac:dyDescent="0.15">
      <c r="B809" s="416"/>
    </row>
    <row r="810" spans="2:2" x14ac:dyDescent="0.15">
      <c r="B810" s="416"/>
    </row>
    <row r="811" spans="2:2" x14ac:dyDescent="0.15">
      <c r="B811" s="416"/>
    </row>
    <row r="812" spans="2:2" x14ac:dyDescent="0.15">
      <c r="B812" s="416"/>
    </row>
    <row r="813" spans="2:2" x14ac:dyDescent="0.15">
      <c r="B813" s="416"/>
    </row>
    <row r="814" spans="2:2" x14ac:dyDescent="0.15">
      <c r="B814" s="416"/>
    </row>
    <row r="815" spans="2:2" x14ac:dyDescent="0.15">
      <c r="B815" s="416"/>
    </row>
    <row r="816" spans="2:2" x14ac:dyDescent="0.15">
      <c r="B816" s="416"/>
    </row>
    <row r="817" spans="2:2" x14ac:dyDescent="0.15">
      <c r="B817" s="416"/>
    </row>
    <row r="818" spans="2:2" x14ac:dyDescent="0.15">
      <c r="B818" s="416"/>
    </row>
    <row r="819" spans="2:2" x14ac:dyDescent="0.15">
      <c r="B819" s="416"/>
    </row>
    <row r="820" spans="2:2" x14ac:dyDescent="0.15">
      <c r="B820" s="416"/>
    </row>
    <row r="821" spans="2:2" x14ac:dyDescent="0.15">
      <c r="B821" s="416"/>
    </row>
    <row r="822" spans="2:2" x14ac:dyDescent="0.15">
      <c r="B822" s="416"/>
    </row>
    <row r="823" spans="2:2" x14ac:dyDescent="0.15">
      <c r="B823" s="416"/>
    </row>
    <row r="824" spans="2:2" x14ac:dyDescent="0.15">
      <c r="B824" s="416"/>
    </row>
    <row r="825" spans="2:2" x14ac:dyDescent="0.15">
      <c r="B825" s="416"/>
    </row>
    <row r="826" spans="2:2" x14ac:dyDescent="0.15">
      <c r="B826" s="416"/>
    </row>
    <row r="827" spans="2:2" x14ac:dyDescent="0.15">
      <c r="B827" s="416"/>
    </row>
    <row r="828" spans="2:2" x14ac:dyDescent="0.15">
      <c r="B828" s="416"/>
    </row>
    <row r="829" spans="2:2" x14ac:dyDescent="0.15">
      <c r="B829" s="416"/>
    </row>
    <row r="830" spans="2:2" x14ac:dyDescent="0.15">
      <c r="B830" s="416"/>
    </row>
    <row r="831" spans="2:2" x14ac:dyDescent="0.15">
      <c r="B831" s="416"/>
    </row>
    <row r="832" spans="2:2" x14ac:dyDescent="0.15">
      <c r="B832" s="416"/>
    </row>
    <row r="833" spans="2:2" x14ac:dyDescent="0.15">
      <c r="B833" s="416"/>
    </row>
    <row r="834" spans="2:2" x14ac:dyDescent="0.15">
      <c r="B834" s="416"/>
    </row>
    <row r="835" spans="2:2" x14ac:dyDescent="0.15">
      <c r="B835" s="416"/>
    </row>
    <row r="836" spans="2:2" x14ac:dyDescent="0.15">
      <c r="B836" s="416"/>
    </row>
    <row r="837" spans="2:2" x14ac:dyDescent="0.15">
      <c r="B837" s="416"/>
    </row>
    <row r="838" spans="2:2" x14ac:dyDescent="0.15">
      <c r="B838" s="416"/>
    </row>
    <row r="839" spans="2:2" x14ac:dyDescent="0.15">
      <c r="B839" s="416"/>
    </row>
    <row r="840" spans="2:2" x14ac:dyDescent="0.15">
      <c r="B840" s="416"/>
    </row>
    <row r="841" spans="2:2" x14ac:dyDescent="0.15">
      <c r="B841" s="416"/>
    </row>
    <row r="842" spans="2:2" x14ac:dyDescent="0.15">
      <c r="B842" s="416"/>
    </row>
    <row r="843" spans="2:2" x14ac:dyDescent="0.15">
      <c r="B843" s="416"/>
    </row>
    <row r="844" spans="2:2" x14ac:dyDescent="0.15">
      <c r="B844" s="416"/>
    </row>
    <row r="845" spans="2:2" x14ac:dyDescent="0.15">
      <c r="B845" s="416"/>
    </row>
    <row r="846" spans="2:2" x14ac:dyDescent="0.15">
      <c r="B846" s="416"/>
    </row>
    <row r="847" spans="2:2" x14ac:dyDescent="0.15">
      <c r="B847" s="416"/>
    </row>
    <row r="848" spans="2:2" x14ac:dyDescent="0.15">
      <c r="B848" s="416"/>
    </row>
    <row r="849" spans="2:2" x14ac:dyDescent="0.15">
      <c r="B849" s="416"/>
    </row>
    <row r="850" spans="2:2" x14ac:dyDescent="0.15">
      <c r="B850" s="416"/>
    </row>
    <row r="851" spans="2:2" x14ac:dyDescent="0.15">
      <c r="B851" s="416"/>
    </row>
    <row r="852" spans="2:2" x14ac:dyDescent="0.15">
      <c r="B852" s="416"/>
    </row>
    <row r="853" spans="2:2" x14ac:dyDescent="0.15">
      <c r="B853" s="416"/>
    </row>
    <row r="854" spans="2:2" x14ac:dyDescent="0.15">
      <c r="B854" s="416"/>
    </row>
    <row r="855" spans="2:2" x14ac:dyDescent="0.15">
      <c r="B855" s="416"/>
    </row>
    <row r="856" spans="2:2" x14ac:dyDescent="0.15">
      <c r="B856" s="416"/>
    </row>
    <row r="857" spans="2:2" x14ac:dyDescent="0.15">
      <c r="B857" s="416"/>
    </row>
    <row r="858" spans="2:2" x14ac:dyDescent="0.15">
      <c r="B858" s="416"/>
    </row>
    <row r="859" spans="2:2" x14ac:dyDescent="0.15">
      <c r="B859" s="416"/>
    </row>
    <row r="860" spans="2:2" x14ac:dyDescent="0.15">
      <c r="B860" s="416"/>
    </row>
    <row r="861" spans="2:2" x14ac:dyDescent="0.15">
      <c r="B861" s="416"/>
    </row>
    <row r="862" spans="2:2" x14ac:dyDescent="0.15">
      <c r="B862" s="416"/>
    </row>
    <row r="863" spans="2:2" x14ac:dyDescent="0.15">
      <c r="B863" s="416"/>
    </row>
    <row r="864" spans="2:2" x14ac:dyDescent="0.15">
      <c r="B864" s="416"/>
    </row>
    <row r="865" spans="2:2" x14ac:dyDescent="0.15">
      <c r="B865" s="416"/>
    </row>
    <row r="866" spans="2:2" x14ac:dyDescent="0.15">
      <c r="B866" s="416"/>
    </row>
    <row r="867" spans="2:2" x14ac:dyDescent="0.15">
      <c r="B867" s="416"/>
    </row>
    <row r="868" spans="2:2" x14ac:dyDescent="0.15">
      <c r="B868" s="416"/>
    </row>
    <row r="869" spans="2:2" x14ac:dyDescent="0.15">
      <c r="B869" s="416"/>
    </row>
    <row r="870" spans="2:2" x14ac:dyDescent="0.15">
      <c r="B870" s="416"/>
    </row>
    <row r="871" spans="2:2" x14ac:dyDescent="0.15">
      <c r="B871" s="416"/>
    </row>
    <row r="872" spans="2:2" x14ac:dyDescent="0.15">
      <c r="B872" s="416"/>
    </row>
    <row r="873" spans="2:2" x14ac:dyDescent="0.15">
      <c r="B873" s="416"/>
    </row>
    <row r="874" spans="2:2" x14ac:dyDescent="0.15">
      <c r="B874" s="416"/>
    </row>
    <row r="875" spans="2:2" x14ac:dyDescent="0.15">
      <c r="B875" s="416"/>
    </row>
    <row r="876" spans="2:2" x14ac:dyDescent="0.15">
      <c r="B876" s="416"/>
    </row>
    <row r="877" spans="2:2" x14ac:dyDescent="0.15">
      <c r="B877" s="416"/>
    </row>
    <row r="878" spans="2:2" x14ac:dyDescent="0.15">
      <c r="B878" s="416"/>
    </row>
    <row r="879" spans="2:2" x14ac:dyDescent="0.15">
      <c r="B879" s="416"/>
    </row>
    <row r="880" spans="2:2" x14ac:dyDescent="0.15">
      <c r="B880" s="416"/>
    </row>
    <row r="881" spans="2:2" x14ac:dyDescent="0.15">
      <c r="B881" s="416"/>
    </row>
    <row r="882" spans="2:2" x14ac:dyDescent="0.15">
      <c r="B882" s="416"/>
    </row>
    <row r="883" spans="2:2" x14ac:dyDescent="0.15">
      <c r="B883" s="416"/>
    </row>
    <row r="884" spans="2:2" x14ac:dyDescent="0.15">
      <c r="B884" s="416"/>
    </row>
    <row r="885" spans="2:2" x14ac:dyDescent="0.15">
      <c r="B885" s="416"/>
    </row>
    <row r="886" spans="2:2" x14ac:dyDescent="0.15">
      <c r="B886" s="416"/>
    </row>
    <row r="887" spans="2:2" x14ac:dyDescent="0.15">
      <c r="B887" s="416"/>
    </row>
    <row r="888" spans="2:2" x14ac:dyDescent="0.15">
      <c r="B888" s="416"/>
    </row>
    <row r="889" spans="2:2" x14ac:dyDescent="0.15">
      <c r="B889" s="416"/>
    </row>
    <row r="890" spans="2:2" x14ac:dyDescent="0.15">
      <c r="B890" s="416"/>
    </row>
    <row r="891" spans="2:2" x14ac:dyDescent="0.15">
      <c r="B891" s="416"/>
    </row>
    <row r="892" spans="2:2" x14ac:dyDescent="0.15">
      <c r="B892" s="416"/>
    </row>
    <row r="893" spans="2:2" x14ac:dyDescent="0.15">
      <c r="B893" s="416"/>
    </row>
    <row r="894" spans="2:2" x14ac:dyDescent="0.15">
      <c r="B894" s="416"/>
    </row>
    <row r="895" spans="2:2" x14ac:dyDescent="0.15">
      <c r="B895" s="416"/>
    </row>
    <row r="896" spans="2:2" x14ac:dyDescent="0.15">
      <c r="B896" s="416"/>
    </row>
    <row r="897" spans="2:2" x14ac:dyDescent="0.15">
      <c r="B897" s="416"/>
    </row>
    <row r="898" spans="2:2" x14ac:dyDescent="0.15">
      <c r="B898" s="416"/>
    </row>
    <row r="899" spans="2:2" x14ac:dyDescent="0.15">
      <c r="B899" s="416"/>
    </row>
    <row r="900" spans="2:2" x14ac:dyDescent="0.15">
      <c r="B900" s="416"/>
    </row>
    <row r="901" spans="2:2" x14ac:dyDescent="0.15">
      <c r="B901" s="416"/>
    </row>
    <row r="902" spans="2:2" x14ac:dyDescent="0.15">
      <c r="B902" s="416"/>
    </row>
    <row r="903" spans="2:2" x14ac:dyDescent="0.15">
      <c r="B903" s="416"/>
    </row>
    <row r="904" spans="2:2" x14ac:dyDescent="0.15">
      <c r="B904" s="416"/>
    </row>
    <row r="905" spans="2:2" x14ac:dyDescent="0.15">
      <c r="B905" s="416"/>
    </row>
    <row r="906" spans="2:2" x14ac:dyDescent="0.15">
      <c r="B906" s="416"/>
    </row>
    <row r="907" spans="2:2" x14ac:dyDescent="0.15">
      <c r="B907" s="416"/>
    </row>
    <row r="908" spans="2:2" x14ac:dyDescent="0.15">
      <c r="B908" s="416"/>
    </row>
    <row r="909" spans="2:2" x14ac:dyDescent="0.15">
      <c r="B909" s="416"/>
    </row>
    <row r="910" spans="2:2" x14ac:dyDescent="0.15">
      <c r="B910" s="416"/>
    </row>
    <row r="911" spans="2:2" x14ac:dyDescent="0.15">
      <c r="B911" s="416"/>
    </row>
    <row r="912" spans="2:2" x14ac:dyDescent="0.15">
      <c r="B912" s="416"/>
    </row>
    <row r="913" spans="2:2" x14ac:dyDescent="0.15">
      <c r="B913" s="416"/>
    </row>
    <row r="914" spans="2:2" x14ac:dyDescent="0.15">
      <c r="B914" s="416"/>
    </row>
    <row r="915" spans="2:2" x14ac:dyDescent="0.15">
      <c r="B915" s="416"/>
    </row>
    <row r="916" spans="2:2" x14ac:dyDescent="0.15">
      <c r="B916" s="416"/>
    </row>
    <row r="917" spans="2:2" x14ac:dyDescent="0.15">
      <c r="B917" s="416"/>
    </row>
    <row r="918" spans="2:2" x14ac:dyDescent="0.15">
      <c r="B918" s="416"/>
    </row>
    <row r="919" spans="2:2" x14ac:dyDescent="0.15">
      <c r="B919" s="416"/>
    </row>
    <row r="920" spans="2:2" x14ac:dyDescent="0.15">
      <c r="B920" s="416"/>
    </row>
    <row r="921" spans="2:2" x14ac:dyDescent="0.15">
      <c r="B921" s="416"/>
    </row>
    <row r="922" spans="2:2" x14ac:dyDescent="0.15">
      <c r="B922" s="416"/>
    </row>
    <row r="923" spans="2:2" x14ac:dyDescent="0.15">
      <c r="B923" s="416"/>
    </row>
    <row r="924" spans="2:2" x14ac:dyDescent="0.15">
      <c r="B924" s="416"/>
    </row>
    <row r="925" spans="2:2" x14ac:dyDescent="0.15">
      <c r="B925" s="416"/>
    </row>
    <row r="926" spans="2:2" x14ac:dyDescent="0.15">
      <c r="B926" s="416"/>
    </row>
    <row r="927" spans="2:2" x14ac:dyDescent="0.15">
      <c r="B927" s="416"/>
    </row>
    <row r="928" spans="2:2" x14ac:dyDescent="0.15">
      <c r="B928" s="416"/>
    </row>
    <row r="929" spans="2:2" x14ac:dyDescent="0.15">
      <c r="B929" s="416"/>
    </row>
    <row r="930" spans="2:2" x14ac:dyDescent="0.15">
      <c r="B930" s="416"/>
    </row>
    <row r="931" spans="2:2" x14ac:dyDescent="0.15">
      <c r="B931" s="416"/>
    </row>
    <row r="932" spans="2:2" x14ac:dyDescent="0.15">
      <c r="B932" s="416"/>
    </row>
    <row r="933" spans="2:2" x14ac:dyDescent="0.15">
      <c r="B933" s="416"/>
    </row>
    <row r="934" spans="2:2" x14ac:dyDescent="0.15">
      <c r="B934" s="416"/>
    </row>
    <row r="935" spans="2:2" x14ac:dyDescent="0.15">
      <c r="B935" s="416"/>
    </row>
    <row r="936" spans="2:2" x14ac:dyDescent="0.15">
      <c r="B936" s="416"/>
    </row>
    <row r="937" spans="2:2" x14ac:dyDescent="0.15">
      <c r="B937" s="416"/>
    </row>
    <row r="938" spans="2:2" x14ac:dyDescent="0.15">
      <c r="B938" s="416"/>
    </row>
    <row r="939" spans="2:2" x14ac:dyDescent="0.15">
      <c r="B939" s="416"/>
    </row>
    <row r="940" spans="2:2" x14ac:dyDescent="0.15">
      <c r="B940" s="416"/>
    </row>
    <row r="941" spans="2:2" x14ac:dyDescent="0.15">
      <c r="B941" s="416"/>
    </row>
    <row r="942" spans="2:2" x14ac:dyDescent="0.15">
      <c r="B942" s="416"/>
    </row>
    <row r="943" spans="2:2" x14ac:dyDescent="0.15">
      <c r="B943" s="416"/>
    </row>
    <row r="944" spans="2:2" x14ac:dyDescent="0.15">
      <c r="B944" s="416"/>
    </row>
    <row r="945" spans="2:2" x14ac:dyDescent="0.15">
      <c r="B945" s="416"/>
    </row>
    <row r="946" spans="2:2" x14ac:dyDescent="0.15">
      <c r="B946" s="416"/>
    </row>
    <row r="947" spans="2:2" x14ac:dyDescent="0.15">
      <c r="B947" s="416"/>
    </row>
    <row r="948" spans="2:2" x14ac:dyDescent="0.15">
      <c r="B948" s="416"/>
    </row>
    <row r="949" spans="2:2" x14ac:dyDescent="0.15">
      <c r="B949" s="416"/>
    </row>
    <row r="950" spans="2:2" x14ac:dyDescent="0.15">
      <c r="B950" s="416"/>
    </row>
    <row r="951" spans="2:2" x14ac:dyDescent="0.15">
      <c r="B951" s="416"/>
    </row>
    <row r="952" spans="2:2" x14ac:dyDescent="0.15">
      <c r="B952" s="416"/>
    </row>
    <row r="953" spans="2:2" x14ac:dyDescent="0.15">
      <c r="B953" s="416"/>
    </row>
    <row r="954" spans="2:2" x14ac:dyDescent="0.15">
      <c r="B954" s="416"/>
    </row>
    <row r="955" spans="2:2" x14ac:dyDescent="0.15">
      <c r="B955" s="416"/>
    </row>
    <row r="956" spans="2:2" x14ac:dyDescent="0.15">
      <c r="B956" s="416"/>
    </row>
    <row r="957" spans="2:2" x14ac:dyDescent="0.15">
      <c r="B957" s="416"/>
    </row>
    <row r="958" spans="2:2" x14ac:dyDescent="0.15">
      <c r="B958" s="416"/>
    </row>
    <row r="959" spans="2:2" x14ac:dyDescent="0.15">
      <c r="B959" s="416"/>
    </row>
    <row r="960" spans="2:2" x14ac:dyDescent="0.15">
      <c r="B960" s="416"/>
    </row>
    <row r="961" spans="2:2" x14ac:dyDescent="0.15">
      <c r="B961" s="416"/>
    </row>
    <row r="962" spans="2:2" x14ac:dyDescent="0.15">
      <c r="B962" s="416"/>
    </row>
    <row r="963" spans="2:2" x14ac:dyDescent="0.15">
      <c r="B963" s="416"/>
    </row>
    <row r="964" spans="2:2" x14ac:dyDescent="0.15">
      <c r="B964" s="416"/>
    </row>
    <row r="965" spans="2:2" x14ac:dyDescent="0.15">
      <c r="B965" s="416"/>
    </row>
    <row r="966" spans="2:2" x14ac:dyDescent="0.15">
      <c r="B966" s="416"/>
    </row>
    <row r="967" spans="2:2" x14ac:dyDescent="0.15">
      <c r="B967" s="416"/>
    </row>
    <row r="968" spans="2:2" x14ac:dyDescent="0.15">
      <c r="B968" s="416"/>
    </row>
    <row r="969" spans="2:2" x14ac:dyDescent="0.15">
      <c r="B969" s="416"/>
    </row>
    <row r="970" spans="2:2" x14ac:dyDescent="0.15">
      <c r="B970" s="416"/>
    </row>
    <row r="971" spans="2:2" x14ac:dyDescent="0.15">
      <c r="B971" s="416"/>
    </row>
    <row r="972" spans="2:2" x14ac:dyDescent="0.15">
      <c r="B972" s="416"/>
    </row>
    <row r="973" spans="2:2" x14ac:dyDescent="0.15">
      <c r="B973" s="416"/>
    </row>
    <row r="974" spans="2:2" x14ac:dyDescent="0.15">
      <c r="B974" s="416"/>
    </row>
    <row r="975" spans="2:2" x14ac:dyDescent="0.15">
      <c r="B975" s="416"/>
    </row>
    <row r="976" spans="2:2" x14ac:dyDescent="0.15">
      <c r="B976" s="416"/>
    </row>
    <row r="977" spans="2:2" x14ac:dyDescent="0.15">
      <c r="B977" s="416"/>
    </row>
    <row r="978" spans="2:2" x14ac:dyDescent="0.15">
      <c r="B978" s="416"/>
    </row>
    <row r="979" spans="2:2" x14ac:dyDescent="0.15">
      <c r="B979" s="416"/>
    </row>
    <row r="980" spans="2:2" x14ac:dyDescent="0.15">
      <c r="B980" s="416"/>
    </row>
    <row r="981" spans="2:2" x14ac:dyDescent="0.15">
      <c r="B981" s="416"/>
    </row>
    <row r="982" spans="2:2" x14ac:dyDescent="0.15">
      <c r="B982" s="416"/>
    </row>
    <row r="983" spans="2:2" x14ac:dyDescent="0.15">
      <c r="B983" s="416"/>
    </row>
    <row r="984" spans="2:2" x14ac:dyDescent="0.15">
      <c r="B984" s="416"/>
    </row>
    <row r="985" spans="2:2" x14ac:dyDescent="0.15">
      <c r="B985" s="416"/>
    </row>
    <row r="986" spans="2:2" x14ac:dyDescent="0.15">
      <c r="B986" s="416"/>
    </row>
    <row r="987" spans="2:2" x14ac:dyDescent="0.15">
      <c r="B987" s="416"/>
    </row>
    <row r="988" spans="2:2" x14ac:dyDescent="0.15">
      <c r="B988" s="416"/>
    </row>
    <row r="989" spans="2:2" x14ac:dyDescent="0.15">
      <c r="B989" s="416"/>
    </row>
    <row r="990" spans="2:2" x14ac:dyDescent="0.15">
      <c r="B990" s="416"/>
    </row>
    <row r="991" spans="2:2" x14ac:dyDescent="0.15">
      <c r="B991" s="416"/>
    </row>
    <row r="992" spans="2:2" x14ac:dyDescent="0.15">
      <c r="B992" s="416"/>
    </row>
    <row r="993" spans="2:2" x14ac:dyDescent="0.15">
      <c r="B993" s="416"/>
    </row>
    <row r="994" spans="2:2" x14ac:dyDescent="0.15">
      <c r="B994" s="416"/>
    </row>
    <row r="995" spans="2:2" x14ac:dyDescent="0.15">
      <c r="B995" s="416"/>
    </row>
    <row r="996" spans="2:2" x14ac:dyDescent="0.15">
      <c r="B996" s="416"/>
    </row>
    <row r="997" spans="2:2" x14ac:dyDescent="0.15">
      <c r="B997" s="416"/>
    </row>
    <row r="998" spans="2:2" x14ac:dyDescent="0.15">
      <c r="B998" s="416"/>
    </row>
    <row r="999" spans="2:2" x14ac:dyDescent="0.15">
      <c r="B999" s="416"/>
    </row>
    <row r="1000" spans="2:2" x14ac:dyDescent="0.15">
      <c r="B1000" s="416"/>
    </row>
    <row r="1001" spans="2:2" x14ac:dyDescent="0.15">
      <c r="B1001" s="416"/>
    </row>
    <row r="1002" spans="2:2" x14ac:dyDescent="0.15">
      <c r="B1002" s="416"/>
    </row>
    <row r="1003" spans="2:2" x14ac:dyDescent="0.15">
      <c r="B1003" s="416"/>
    </row>
    <row r="1004" spans="2:2" x14ac:dyDescent="0.15">
      <c r="B1004" s="416"/>
    </row>
    <row r="1005" spans="2:2" x14ac:dyDescent="0.15">
      <c r="B1005" s="416"/>
    </row>
    <row r="1006" spans="2:2" x14ac:dyDescent="0.15">
      <c r="B1006" s="416"/>
    </row>
    <row r="1007" spans="2:2" x14ac:dyDescent="0.15">
      <c r="B1007" s="416"/>
    </row>
    <row r="1008" spans="2:2" x14ac:dyDescent="0.15">
      <c r="B1008" s="416"/>
    </row>
    <row r="1009" spans="2:2" x14ac:dyDescent="0.15">
      <c r="B1009" s="416"/>
    </row>
    <row r="1010" spans="2:2" x14ac:dyDescent="0.15">
      <c r="B1010" s="416"/>
    </row>
    <row r="1011" spans="2:2" x14ac:dyDescent="0.15">
      <c r="B1011" s="416"/>
    </row>
    <row r="1012" spans="2:2" x14ac:dyDescent="0.15">
      <c r="B1012" s="416"/>
    </row>
    <row r="1013" spans="2:2" x14ac:dyDescent="0.15">
      <c r="B1013" s="416"/>
    </row>
    <row r="1014" spans="2:2" x14ac:dyDescent="0.15">
      <c r="B1014" s="416"/>
    </row>
    <row r="1015" spans="2:2" x14ac:dyDescent="0.15">
      <c r="B1015" s="416"/>
    </row>
    <row r="1016" spans="2:2" x14ac:dyDescent="0.15">
      <c r="B1016" s="416"/>
    </row>
    <row r="1017" spans="2:2" x14ac:dyDescent="0.15">
      <c r="B1017" s="416"/>
    </row>
    <row r="1018" spans="2:2" x14ac:dyDescent="0.15">
      <c r="B1018" s="416"/>
    </row>
    <row r="1019" spans="2:2" x14ac:dyDescent="0.15">
      <c r="B1019" s="416"/>
    </row>
    <row r="1020" spans="2:2" x14ac:dyDescent="0.15">
      <c r="B1020" s="416"/>
    </row>
    <row r="1021" spans="2:2" x14ac:dyDescent="0.15">
      <c r="B1021" s="416"/>
    </row>
    <row r="1022" spans="2:2" x14ac:dyDescent="0.15">
      <c r="B1022" s="416"/>
    </row>
    <row r="1023" spans="2:2" x14ac:dyDescent="0.15">
      <c r="B1023" s="416"/>
    </row>
    <row r="1024" spans="2:2" x14ac:dyDescent="0.15">
      <c r="B1024" s="416"/>
    </row>
    <row r="1025" spans="2:2" x14ac:dyDescent="0.15">
      <c r="B1025" s="416"/>
    </row>
    <row r="1026" spans="2:2" x14ac:dyDescent="0.15">
      <c r="B1026" s="416"/>
    </row>
    <row r="1027" spans="2:2" x14ac:dyDescent="0.15">
      <c r="B1027" s="416"/>
    </row>
    <row r="1028" spans="2:2" x14ac:dyDescent="0.15">
      <c r="B1028" s="416"/>
    </row>
    <row r="1029" spans="2:2" x14ac:dyDescent="0.15">
      <c r="B1029" s="416"/>
    </row>
    <row r="1030" spans="2:2" x14ac:dyDescent="0.15">
      <c r="B1030" s="416"/>
    </row>
    <row r="1031" spans="2:2" x14ac:dyDescent="0.15">
      <c r="B1031" s="416"/>
    </row>
    <row r="1032" spans="2:2" x14ac:dyDescent="0.15">
      <c r="B1032" s="416"/>
    </row>
    <row r="1033" spans="2:2" x14ac:dyDescent="0.15">
      <c r="B1033" s="416"/>
    </row>
    <row r="1034" spans="2:2" x14ac:dyDescent="0.15">
      <c r="B1034" s="416"/>
    </row>
    <row r="1035" spans="2:2" x14ac:dyDescent="0.15">
      <c r="B1035" s="416"/>
    </row>
    <row r="1036" spans="2:2" x14ac:dyDescent="0.15">
      <c r="B1036" s="416"/>
    </row>
    <row r="1037" spans="2:2" x14ac:dyDescent="0.15">
      <c r="B1037" s="416"/>
    </row>
    <row r="1038" spans="2:2" x14ac:dyDescent="0.15">
      <c r="B1038" s="416"/>
    </row>
    <row r="1039" spans="2:2" x14ac:dyDescent="0.15">
      <c r="B1039" s="416"/>
    </row>
    <row r="1040" spans="2:2" x14ac:dyDescent="0.15">
      <c r="B1040" s="416"/>
    </row>
    <row r="1041" spans="2:2" x14ac:dyDescent="0.15">
      <c r="B1041" s="416"/>
    </row>
    <row r="1042" spans="2:2" x14ac:dyDescent="0.15">
      <c r="B1042" s="416"/>
    </row>
    <row r="1043" spans="2:2" x14ac:dyDescent="0.15">
      <c r="B1043" s="416"/>
    </row>
    <row r="1044" spans="2:2" x14ac:dyDescent="0.15">
      <c r="B1044" s="416"/>
    </row>
    <row r="1045" spans="2:2" x14ac:dyDescent="0.15">
      <c r="B1045" s="416"/>
    </row>
    <row r="1046" spans="2:2" x14ac:dyDescent="0.15">
      <c r="B1046" s="416"/>
    </row>
    <row r="1047" spans="2:2" x14ac:dyDescent="0.15">
      <c r="B1047" s="416"/>
    </row>
    <row r="1048" spans="2:2" x14ac:dyDescent="0.15">
      <c r="B1048" s="416"/>
    </row>
    <row r="1049" spans="2:2" x14ac:dyDescent="0.15">
      <c r="B1049" s="416"/>
    </row>
    <row r="1050" spans="2:2" x14ac:dyDescent="0.15">
      <c r="B1050" s="416"/>
    </row>
    <row r="1051" spans="2:2" x14ac:dyDescent="0.15">
      <c r="B1051" s="416"/>
    </row>
    <row r="1052" spans="2:2" x14ac:dyDescent="0.15">
      <c r="B1052" s="416"/>
    </row>
    <row r="1053" spans="2:2" x14ac:dyDescent="0.15">
      <c r="B1053" s="416"/>
    </row>
    <row r="1054" spans="2:2" x14ac:dyDescent="0.15">
      <c r="B1054" s="416"/>
    </row>
    <row r="1055" spans="2:2" x14ac:dyDescent="0.15">
      <c r="B1055" s="416"/>
    </row>
    <row r="1056" spans="2:2" x14ac:dyDescent="0.15">
      <c r="B1056" s="416"/>
    </row>
    <row r="1057" spans="2:2" x14ac:dyDescent="0.15">
      <c r="B1057" s="416"/>
    </row>
    <row r="1058" spans="2:2" x14ac:dyDescent="0.15">
      <c r="B1058" s="416"/>
    </row>
    <row r="1059" spans="2:2" x14ac:dyDescent="0.15">
      <c r="B1059" s="416"/>
    </row>
    <row r="1060" spans="2:2" x14ac:dyDescent="0.15">
      <c r="B1060" s="416"/>
    </row>
    <row r="1061" spans="2:2" x14ac:dyDescent="0.15">
      <c r="B1061" s="416"/>
    </row>
    <row r="1062" spans="2:2" x14ac:dyDescent="0.15">
      <c r="B1062" s="416"/>
    </row>
    <row r="1063" spans="2:2" x14ac:dyDescent="0.15">
      <c r="B1063" s="416"/>
    </row>
    <row r="1064" spans="2:2" x14ac:dyDescent="0.15">
      <c r="B1064" s="416"/>
    </row>
    <row r="1065" spans="2:2" x14ac:dyDescent="0.15">
      <c r="B1065" s="416"/>
    </row>
    <row r="1066" spans="2:2" x14ac:dyDescent="0.15">
      <c r="B1066" s="416"/>
    </row>
    <row r="1067" spans="2:2" x14ac:dyDescent="0.15">
      <c r="B1067" s="416"/>
    </row>
    <row r="1068" spans="2:2" x14ac:dyDescent="0.15">
      <c r="B1068" s="416"/>
    </row>
    <row r="1069" spans="2:2" x14ac:dyDescent="0.15">
      <c r="B1069" s="416"/>
    </row>
    <row r="1070" spans="2:2" x14ac:dyDescent="0.15">
      <c r="B1070" s="416"/>
    </row>
    <row r="1071" spans="2:2" x14ac:dyDescent="0.15">
      <c r="B1071" s="416"/>
    </row>
    <row r="1072" spans="2:2" x14ac:dyDescent="0.15">
      <c r="B1072" s="416"/>
    </row>
    <row r="1073" spans="2:2" x14ac:dyDescent="0.15">
      <c r="B1073" s="416"/>
    </row>
    <row r="1074" spans="2:2" x14ac:dyDescent="0.15">
      <c r="B1074" s="416"/>
    </row>
    <row r="1075" spans="2:2" x14ac:dyDescent="0.15">
      <c r="B1075" s="416"/>
    </row>
    <row r="1076" spans="2:2" x14ac:dyDescent="0.15">
      <c r="B1076" s="416"/>
    </row>
    <row r="1077" spans="2:2" x14ac:dyDescent="0.15">
      <c r="B1077" s="416"/>
    </row>
    <row r="1078" spans="2:2" x14ac:dyDescent="0.15">
      <c r="B1078" s="416"/>
    </row>
    <row r="1079" spans="2:2" x14ac:dyDescent="0.15">
      <c r="B1079" s="416"/>
    </row>
    <row r="1080" spans="2:2" x14ac:dyDescent="0.15">
      <c r="B1080" s="416"/>
    </row>
    <row r="1081" spans="2:2" x14ac:dyDescent="0.15">
      <c r="B1081" s="416"/>
    </row>
    <row r="1082" spans="2:2" x14ac:dyDescent="0.15">
      <c r="B1082" s="416"/>
    </row>
    <row r="1083" spans="2:2" x14ac:dyDescent="0.15">
      <c r="B1083" s="416"/>
    </row>
    <row r="1084" spans="2:2" x14ac:dyDescent="0.15">
      <c r="B1084" s="416"/>
    </row>
    <row r="1085" spans="2:2" x14ac:dyDescent="0.15">
      <c r="B1085" s="416"/>
    </row>
    <row r="1086" spans="2:2" x14ac:dyDescent="0.15">
      <c r="B1086" s="416"/>
    </row>
    <row r="1087" spans="2:2" x14ac:dyDescent="0.15">
      <c r="B1087" s="416"/>
    </row>
    <row r="1088" spans="2:2" x14ac:dyDescent="0.15">
      <c r="B1088" s="416"/>
    </row>
    <row r="1089" spans="2:2" x14ac:dyDescent="0.15">
      <c r="B1089" s="416"/>
    </row>
    <row r="1090" spans="2:2" x14ac:dyDescent="0.15">
      <c r="B1090" s="416"/>
    </row>
    <row r="1091" spans="2:2" x14ac:dyDescent="0.15">
      <c r="B1091" s="416"/>
    </row>
    <row r="1092" spans="2:2" x14ac:dyDescent="0.15">
      <c r="B1092" s="416"/>
    </row>
    <row r="1093" spans="2:2" x14ac:dyDescent="0.15">
      <c r="B1093" s="416"/>
    </row>
    <row r="1094" spans="2:2" x14ac:dyDescent="0.15">
      <c r="B1094" s="416"/>
    </row>
    <row r="1095" spans="2:2" x14ac:dyDescent="0.15">
      <c r="B1095" s="416"/>
    </row>
    <row r="1096" spans="2:2" x14ac:dyDescent="0.15">
      <c r="B1096" s="416"/>
    </row>
    <row r="1097" spans="2:2" x14ac:dyDescent="0.15">
      <c r="B1097" s="416"/>
    </row>
    <row r="1098" spans="2:2" x14ac:dyDescent="0.15">
      <c r="B1098" s="416"/>
    </row>
    <row r="1099" spans="2:2" x14ac:dyDescent="0.15">
      <c r="B1099" s="416"/>
    </row>
    <row r="1100" spans="2:2" x14ac:dyDescent="0.15">
      <c r="B1100" s="416"/>
    </row>
    <row r="1101" spans="2:2" x14ac:dyDescent="0.15">
      <c r="B1101" s="416"/>
    </row>
    <row r="1102" spans="2:2" x14ac:dyDescent="0.15">
      <c r="B1102" s="416"/>
    </row>
    <row r="1103" spans="2:2" x14ac:dyDescent="0.15">
      <c r="B1103" s="416"/>
    </row>
    <row r="1104" spans="2:2" x14ac:dyDescent="0.15">
      <c r="B1104" s="416"/>
    </row>
    <row r="1105" spans="2:2" x14ac:dyDescent="0.15">
      <c r="B1105" s="416"/>
    </row>
    <row r="1106" spans="2:2" x14ac:dyDescent="0.15">
      <c r="B1106" s="416"/>
    </row>
    <row r="1107" spans="2:2" x14ac:dyDescent="0.15">
      <c r="B1107" s="416"/>
    </row>
    <row r="1108" spans="2:2" x14ac:dyDescent="0.15">
      <c r="B1108" s="416"/>
    </row>
    <row r="1109" spans="2:2" x14ac:dyDescent="0.15">
      <c r="B1109" s="416"/>
    </row>
    <row r="1110" spans="2:2" x14ac:dyDescent="0.15">
      <c r="B1110" s="416"/>
    </row>
    <row r="1111" spans="2:2" x14ac:dyDescent="0.15">
      <c r="B1111" s="416"/>
    </row>
    <row r="1112" spans="2:2" x14ac:dyDescent="0.15">
      <c r="B1112" s="416"/>
    </row>
    <row r="1113" spans="2:2" x14ac:dyDescent="0.15">
      <c r="B1113" s="416"/>
    </row>
    <row r="1114" spans="2:2" x14ac:dyDescent="0.15">
      <c r="B1114" s="416"/>
    </row>
    <row r="1115" spans="2:2" x14ac:dyDescent="0.15">
      <c r="B1115" s="416"/>
    </row>
    <row r="1116" spans="2:2" x14ac:dyDescent="0.15">
      <c r="B1116" s="416"/>
    </row>
    <row r="1117" spans="2:2" x14ac:dyDescent="0.15">
      <c r="B1117" s="416"/>
    </row>
    <row r="1118" spans="2:2" x14ac:dyDescent="0.15">
      <c r="B1118" s="416"/>
    </row>
    <row r="1119" spans="2:2" x14ac:dyDescent="0.15">
      <c r="B1119" s="416"/>
    </row>
    <row r="1120" spans="2:2" x14ac:dyDescent="0.15">
      <c r="B1120" s="416"/>
    </row>
    <row r="1121" spans="2:2" x14ac:dyDescent="0.15">
      <c r="B1121" s="416"/>
    </row>
    <row r="1122" spans="2:2" x14ac:dyDescent="0.15">
      <c r="B1122" s="416"/>
    </row>
    <row r="1123" spans="2:2" x14ac:dyDescent="0.15">
      <c r="B1123" s="416"/>
    </row>
    <row r="1124" spans="2:2" x14ac:dyDescent="0.15">
      <c r="B1124" s="416"/>
    </row>
    <row r="1125" spans="2:2" x14ac:dyDescent="0.15">
      <c r="B1125" s="416"/>
    </row>
    <row r="1126" spans="2:2" x14ac:dyDescent="0.15">
      <c r="B1126" s="416"/>
    </row>
    <row r="1127" spans="2:2" x14ac:dyDescent="0.15">
      <c r="B1127" s="416"/>
    </row>
    <row r="1128" spans="2:2" x14ac:dyDescent="0.15">
      <c r="B1128" s="416"/>
    </row>
    <row r="1129" spans="2:2" x14ac:dyDescent="0.15">
      <c r="B1129" s="416"/>
    </row>
    <row r="1130" spans="2:2" x14ac:dyDescent="0.15">
      <c r="B1130" s="416"/>
    </row>
    <row r="1131" spans="2:2" x14ac:dyDescent="0.15">
      <c r="B1131" s="416"/>
    </row>
    <row r="1132" spans="2:2" x14ac:dyDescent="0.15">
      <c r="B1132" s="416"/>
    </row>
    <row r="1133" spans="2:2" x14ac:dyDescent="0.15">
      <c r="B1133" s="416"/>
    </row>
    <row r="1134" spans="2:2" x14ac:dyDescent="0.15">
      <c r="B1134" s="416"/>
    </row>
    <row r="1135" spans="2:2" x14ac:dyDescent="0.15">
      <c r="B1135" s="416"/>
    </row>
    <row r="1136" spans="2:2" x14ac:dyDescent="0.15">
      <c r="B1136" s="416"/>
    </row>
    <row r="1137" spans="2:2" x14ac:dyDescent="0.15">
      <c r="B1137" s="416"/>
    </row>
    <row r="1138" spans="2:2" x14ac:dyDescent="0.15">
      <c r="B1138" s="416"/>
    </row>
    <row r="1139" spans="2:2" x14ac:dyDescent="0.15">
      <c r="B1139" s="416"/>
    </row>
    <row r="1140" spans="2:2" x14ac:dyDescent="0.15">
      <c r="B1140" s="416"/>
    </row>
    <row r="1141" spans="2:2" x14ac:dyDescent="0.15">
      <c r="B1141" s="416"/>
    </row>
    <row r="1142" spans="2:2" x14ac:dyDescent="0.15">
      <c r="B1142" s="416"/>
    </row>
    <row r="1143" spans="2:2" x14ac:dyDescent="0.15">
      <c r="B1143" s="416"/>
    </row>
    <row r="1144" spans="2:2" x14ac:dyDescent="0.15">
      <c r="B1144" s="416"/>
    </row>
    <row r="1145" spans="2:2" x14ac:dyDescent="0.15">
      <c r="B1145" s="416"/>
    </row>
    <row r="1146" spans="2:2" x14ac:dyDescent="0.15">
      <c r="B1146" s="416"/>
    </row>
    <row r="1147" spans="2:2" x14ac:dyDescent="0.15">
      <c r="B1147" s="416"/>
    </row>
    <row r="1148" spans="2:2" x14ac:dyDescent="0.15">
      <c r="B1148" s="416"/>
    </row>
    <row r="1149" spans="2:2" x14ac:dyDescent="0.15">
      <c r="B1149" s="416"/>
    </row>
    <row r="1150" spans="2:2" x14ac:dyDescent="0.15">
      <c r="B1150" s="416"/>
    </row>
    <row r="1151" spans="2:2" x14ac:dyDescent="0.15">
      <c r="B1151" s="416"/>
    </row>
    <row r="1152" spans="2:2" x14ac:dyDescent="0.15">
      <c r="B1152" s="416"/>
    </row>
    <row r="1153" spans="2:2" x14ac:dyDescent="0.15">
      <c r="B1153" s="416"/>
    </row>
    <row r="1154" spans="2:2" x14ac:dyDescent="0.15">
      <c r="B1154" s="416"/>
    </row>
    <row r="1155" spans="2:2" x14ac:dyDescent="0.15">
      <c r="B1155" s="416"/>
    </row>
    <row r="1156" spans="2:2" x14ac:dyDescent="0.15">
      <c r="B1156" s="416"/>
    </row>
    <row r="1157" spans="2:2" x14ac:dyDescent="0.15">
      <c r="B1157" s="416"/>
    </row>
    <row r="1158" spans="2:2" x14ac:dyDescent="0.15">
      <c r="B1158" s="416"/>
    </row>
    <row r="1159" spans="2:2" x14ac:dyDescent="0.15">
      <c r="B1159" s="416"/>
    </row>
    <row r="1160" spans="2:2" x14ac:dyDescent="0.15">
      <c r="B1160" s="416"/>
    </row>
    <row r="1161" spans="2:2" x14ac:dyDescent="0.15">
      <c r="B1161" s="416"/>
    </row>
    <row r="1162" spans="2:2" x14ac:dyDescent="0.15">
      <c r="B1162" s="416"/>
    </row>
    <row r="1163" spans="2:2" x14ac:dyDescent="0.15">
      <c r="B1163" s="416"/>
    </row>
    <row r="1164" spans="2:2" x14ac:dyDescent="0.15">
      <c r="B1164" s="416"/>
    </row>
    <row r="1165" spans="2:2" x14ac:dyDescent="0.15">
      <c r="B1165" s="416"/>
    </row>
    <row r="1166" spans="2:2" x14ac:dyDescent="0.15">
      <c r="B1166" s="416"/>
    </row>
    <row r="1167" spans="2:2" x14ac:dyDescent="0.15">
      <c r="B1167" s="416"/>
    </row>
    <row r="1168" spans="2:2" x14ac:dyDescent="0.15">
      <c r="B1168" s="416"/>
    </row>
    <row r="1169" spans="2:2" x14ac:dyDescent="0.15">
      <c r="B1169" s="416"/>
    </row>
    <row r="1170" spans="2:2" x14ac:dyDescent="0.15">
      <c r="B1170" s="416"/>
    </row>
    <row r="1171" spans="2:2" x14ac:dyDescent="0.15">
      <c r="B1171" s="416"/>
    </row>
    <row r="1172" spans="2:2" x14ac:dyDescent="0.15">
      <c r="B1172" s="416"/>
    </row>
    <row r="1173" spans="2:2" x14ac:dyDescent="0.15">
      <c r="B1173" s="416"/>
    </row>
    <row r="1174" spans="2:2" x14ac:dyDescent="0.15">
      <c r="B1174" s="416"/>
    </row>
    <row r="1175" spans="2:2" x14ac:dyDescent="0.15">
      <c r="B1175" s="416"/>
    </row>
    <row r="1176" spans="2:2" x14ac:dyDescent="0.15">
      <c r="B1176" s="416"/>
    </row>
    <row r="1177" spans="2:2" x14ac:dyDescent="0.15">
      <c r="B1177" s="416"/>
    </row>
    <row r="1178" spans="2:2" x14ac:dyDescent="0.15">
      <c r="B1178" s="416"/>
    </row>
    <row r="1179" spans="2:2" x14ac:dyDescent="0.15">
      <c r="B1179" s="416"/>
    </row>
    <row r="1180" spans="2:2" x14ac:dyDescent="0.15">
      <c r="B1180" s="416"/>
    </row>
    <row r="1181" spans="2:2" x14ac:dyDescent="0.15">
      <c r="B1181" s="416"/>
    </row>
    <row r="1182" spans="2:2" x14ac:dyDescent="0.15">
      <c r="B1182" s="416"/>
    </row>
    <row r="1183" spans="2:2" x14ac:dyDescent="0.15">
      <c r="B1183" s="416"/>
    </row>
    <row r="1184" spans="2:2" x14ac:dyDescent="0.15">
      <c r="B1184" s="416"/>
    </row>
    <row r="1185" spans="2:2" x14ac:dyDescent="0.15">
      <c r="B1185" s="416"/>
    </row>
    <row r="1186" spans="2:2" x14ac:dyDescent="0.15">
      <c r="B1186" s="416"/>
    </row>
    <row r="1187" spans="2:2" x14ac:dyDescent="0.15">
      <c r="B1187" s="416"/>
    </row>
    <row r="1188" spans="2:2" x14ac:dyDescent="0.15">
      <c r="B1188" s="416"/>
    </row>
    <row r="1189" spans="2:2" x14ac:dyDescent="0.15">
      <c r="B1189" s="416"/>
    </row>
    <row r="1190" spans="2:2" x14ac:dyDescent="0.15">
      <c r="B1190" s="416"/>
    </row>
    <row r="1191" spans="2:2" x14ac:dyDescent="0.15">
      <c r="B1191" s="416"/>
    </row>
    <row r="1192" spans="2:2" x14ac:dyDescent="0.15">
      <c r="B1192" s="416"/>
    </row>
    <row r="1193" spans="2:2" x14ac:dyDescent="0.15">
      <c r="B1193" s="416"/>
    </row>
    <row r="1194" spans="2:2" x14ac:dyDescent="0.15">
      <c r="B1194" s="416"/>
    </row>
    <row r="1195" spans="2:2" x14ac:dyDescent="0.15">
      <c r="B1195" s="416"/>
    </row>
    <row r="1196" spans="2:2" x14ac:dyDescent="0.15">
      <c r="B1196" s="416"/>
    </row>
    <row r="1197" spans="2:2" x14ac:dyDescent="0.15">
      <c r="B1197" s="416"/>
    </row>
    <row r="1198" spans="2:2" x14ac:dyDescent="0.15">
      <c r="B1198" s="416"/>
    </row>
    <row r="1199" spans="2:2" x14ac:dyDescent="0.15">
      <c r="B1199" s="416"/>
    </row>
    <row r="1200" spans="2:2" x14ac:dyDescent="0.15">
      <c r="B1200" s="416"/>
    </row>
    <row r="1201" spans="2:2" x14ac:dyDescent="0.15">
      <c r="B1201" s="416"/>
    </row>
    <row r="1202" spans="2:2" x14ac:dyDescent="0.15">
      <c r="B1202" s="416"/>
    </row>
    <row r="1203" spans="2:2" x14ac:dyDescent="0.15">
      <c r="B1203" s="416"/>
    </row>
    <row r="1204" spans="2:2" x14ac:dyDescent="0.15">
      <c r="B1204" s="416"/>
    </row>
    <row r="1205" spans="2:2" x14ac:dyDescent="0.15">
      <c r="B1205" s="416"/>
    </row>
    <row r="1206" spans="2:2" x14ac:dyDescent="0.15">
      <c r="B1206" s="416"/>
    </row>
    <row r="1207" spans="2:2" x14ac:dyDescent="0.15">
      <c r="B1207" s="416"/>
    </row>
    <row r="1208" spans="2:2" x14ac:dyDescent="0.15">
      <c r="B1208" s="416"/>
    </row>
    <row r="1209" spans="2:2" x14ac:dyDescent="0.15">
      <c r="B1209" s="416"/>
    </row>
    <row r="1210" spans="2:2" x14ac:dyDescent="0.15">
      <c r="B1210" s="416"/>
    </row>
    <row r="1211" spans="2:2" x14ac:dyDescent="0.15">
      <c r="B1211" s="416"/>
    </row>
    <row r="1212" spans="2:2" x14ac:dyDescent="0.15">
      <c r="B1212" s="416"/>
    </row>
    <row r="1213" spans="2:2" x14ac:dyDescent="0.15">
      <c r="B1213" s="416"/>
    </row>
    <row r="1214" spans="2:2" x14ac:dyDescent="0.15">
      <c r="B1214" s="416"/>
    </row>
    <row r="1215" spans="2:2" x14ac:dyDescent="0.15">
      <c r="B1215" s="416"/>
    </row>
    <row r="1216" spans="2:2" x14ac:dyDescent="0.15">
      <c r="B1216" s="416"/>
    </row>
    <row r="1217" spans="2:2" x14ac:dyDescent="0.15">
      <c r="B1217" s="416"/>
    </row>
    <row r="1218" spans="2:2" x14ac:dyDescent="0.15">
      <c r="B1218" s="416"/>
    </row>
    <row r="1219" spans="2:2" x14ac:dyDescent="0.15">
      <c r="B1219" s="416"/>
    </row>
    <row r="1220" spans="2:2" x14ac:dyDescent="0.15">
      <c r="B1220" s="416"/>
    </row>
    <row r="1221" spans="2:2" x14ac:dyDescent="0.15">
      <c r="B1221" s="416"/>
    </row>
    <row r="1222" spans="2:2" x14ac:dyDescent="0.15">
      <c r="B1222" s="416"/>
    </row>
    <row r="1223" spans="2:2" x14ac:dyDescent="0.15">
      <c r="B1223" s="416"/>
    </row>
    <row r="1224" spans="2:2" x14ac:dyDescent="0.15">
      <c r="B1224" s="416"/>
    </row>
    <row r="1225" spans="2:2" x14ac:dyDescent="0.15">
      <c r="B1225" s="416"/>
    </row>
    <row r="1226" spans="2:2" x14ac:dyDescent="0.15">
      <c r="B1226" s="416"/>
    </row>
    <row r="1227" spans="2:2" x14ac:dyDescent="0.15">
      <c r="B1227" s="416"/>
    </row>
    <row r="1228" spans="2:2" x14ac:dyDescent="0.15">
      <c r="B1228" s="416"/>
    </row>
    <row r="1229" spans="2:2" x14ac:dyDescent="0.15">
      <c r="B1229" s="416"/>
    </row>
    <row r="1230" spans="2:2" x14ac:dyDescent="0.15">
      <c r="B1230" s="416"/>
    </row>
    <row r="1231" spans="2:2" x14ac:dyDescent="0.15">
      <c r="B1231" s="416"/>
    </row>
    <row r="1232" spans="2:2" x14ac:dyDescent="0.15">
      <c r="B1232" s="416"/>
    </row>
    <row r="1233" spans="2:2" x14ac:dyDescent="0.15">
      <c r="B1233" s="416"/>
    </row>
    <row r="1234" spans="2:2" x14ac:dyDescent="0.15">
      <c r="B1234" s="416"/>
    </row>
    <row r="1235" spans="2:2" x14ac:dyDescent="0.15">
      <c r="B1235" s="416"/>
    </row>
    <row r="1236" spans="2:2" x14ac:dyDescent="0.15">
      <c r="B1236" s="416"/>
    </row>
    <row r="1237" spans="2:2" x14ac:dyDescent="0.15">
      <c r="B1237" s="416"/>
    </row>
    <row r="1238" spans="2:2" x14ac:dyDescent="0.15">
      <c r="B1238" s="416"/>
    </row>
    <row r="1239" spans="2:2" x14ac:dyDescent="0.15">
      <c r="B1239" s="416"/>
    </row>
    <row r="1240" spans="2:2" x14ac:dyDescent="0.15">
      <c r="B1240" s="416"/>
    </row>
    <row r="1241" spans="2:2" x14ac:dyDescent="0.15">
      <c r="B1241" s="416"/>
    </row>
    <row r="1242" spans="2:2" x14ac:dyDescent="0.15">
      <c r="B1242" s="416"/>
    </row>
    <row r="1243" spans="2:2" x14ac:dyDescent="0.15">
      <c r="B1243" s="416"/>
    </row>
    <row r="1244" spans="2:2" x14ac:dyDescent="0.15">
      <c r="B1244" s="416"/>
    </row>
    <row r="1245" spans="2:2" x14ac:dyDescent="0.15">
      <c r="B1245" s="416"/>
    </row>
    <row r="1246" spans="2:2" x14ac:dyDescent="0.15">
      <c r="B1246" s="416"/>
    </row>
    <row r="1247" spans="2:2" x14ac:dyDescent="0.15">
      <c r="B1247" s="416"/>
    </row>
    <row r="1248" spans="2:2" x14ac:dyDescent="0.15">
      <c r="B1248" s="416"/>
    </row>
    <row r="1249" spans="2:2" x14ac:dyDescent="0.15">
      <c r="B1249" s="416"/>
    </row>
    <row r="1250" spans="2:2" x14ac:dyDescent="0.15">
      <c r="B1250" s="416"/>
    </row>
    <row r="1251" spans="2:2" x14ac:dyDescent="0.15">
      <c r="B1251" s="416"/>
    </row>
    <row r="1252" spans="2:2" x14ac:dyDescent="0.15">
      <c r="B1252" s="416"/>
    </row>
    <row r="1253" spans="2:2" x14ac:dyDescent="0.15">
      <c r="B1253" s="416"/>
    </row>
    <row r="1254" spans="2:2" x14ac:dyDescent="0.15">
      <c r="B1254" s="416"/>
    </row>
    <row r="1255" spans="2:2" x14ac:dyDescent="0.15">
      <c r="B1255" s="416"/>
    </row>
    <row r="1256" spans="2:2" x14ac:dyDescent="0.15">
      <c r="B1256" s="416"/>
    </row>
    <row r="1257" spans="2:2" x14ac:dyDescent="0.15">
      <c r="B1257" s="416"/>
    </row>
    <row r="1258" spans="2:2" x14ac:dyDescent="0.15">
      <c r="B1258" s="416"/>
    </row>
    <row r="1259" spans="2:2" x14ac:dyDescent="0.15">
      <c r="B1259" s="416"/>
    </row>
    <row r="1260" spans="2:2" x14ac:dyDescent="0.15">
      <c r="B1260" s="416"/>
    </row>
    <row r="1261" spans="2:2" x14ac:dyDescent="0.15">
      <c r="B1261" s="416"/>
    </row>
    <row r="1262" spans="2:2" x14ac:dyDescent="0.15">
      <c r="B1262" s="416"/>
    </row>
    <row r="1263" spans="2:2" x14ac:dyDescent="0.15">
      <c r="B1263" s="416"/>
    </row>
    <row r="1264" spans="2:2" x14ac:dyDescent="0.15">
      <c r="B1264" s="416"/>
    </row>
    <row r="1265" spans="2:2" x14ac:dyDescent="0.15">
      <c r="B1265" s="416"/>
    </row>
    <row r="1266" spans="2:2" x14ac:dyDescent="0.15">
      <c r="B1266" s="416"/>
    </row>
    <row r="1267" spans="2:2" x14ac:dyDescent="0.15">
      <c r="B1267" s="416"/>
    </row>
    <row r="1268" spans="2:2" x14ac:dyDescent="0.15">
      <c r="B1268" s="416"/>
    </row>
    <row r="1269" spans="2:2" x14ac:dyDescent="0.15">
      <c r="B1269" s="416"/>
    </row>
    <row r="1270" spans="2:2" x14ac:dyDescent="0.15">
      <c r="B1270" s="416"/>
    </row>
    <row r="1271" spans="2:2" x14ac:dyDescent="0.15">
      <c r="B1271" s="416"/>
    </row>
    <row r="1272" spans="2:2" x14ac:dyDescent="0.15">
      <c r="B1272" s="416"/>
    </row>
    <row r="1273" spans="2:2" x14ac:dyDescent="0.15">
      <c r="B1273" s="416"/>
    </row>
    <row r="1274" spans="2:2" x14ac:dyDescent="0.15">
      <c r="B1274" s="416"/>
    </row>
    <row r="1275" spans="2:2" x14ac:dyDescent="0.15">
      <c r="B1275" s="416"/>
    </row>
    <row r="1276" spans="2:2" x14ac:dyDescent="0.15">
      <c r="B1276" s="416"/>
    </row>
    <row r="1277" spans="2:2" x14ac:dyDescent="0.15">
      <c r="B1277" s="416"/>
    </row>
    <row r="1278" spans="2:2" x14ac:dyDescent="0.15">
      <c r="B1278" s="416"/>
    </row>
    <row r="1279" spans="2:2" x14ac:dyDescent="0.15">
      <c r="B1279" s="416"/>
    </row>
    <row r="1280" spans="2:2" x14ac:dyDescent="0.15">
      <c r="B1280" s="416"/>
    </row>
    <row r="1281" spans="2:2" x14ac:dyDescent="0.15">
      <c r="B1281" s="416"/>
    </row>
    <row r="1282" spans="2:2" x14ac:dyDescent="0.15">
      <c r="B1282" s="416"/>
    </row>
    <row r="1283" spans="2:2" x14ac:dyDescent="0.15">
      <c r="B1283" s="416"/>
    </row>
    <row r="1284" spans="2:2" x14ac:dyDescent="0.15">
      <c r="B1284" s="416"/>
    </row>
    <row r="1285" spans="2:2" x14ac:dyDescent="0.15">
      <c r="B1285" s="416"/>
    </row>
    <row r="1286" spans="2:2" x14ac:dyDescent="0.15">
      <c r="B1286" s="416"/>
    </row>
    <row r="1287" spans="2:2" x14ac:dyDescent="0.15">
      <c r="B1287" s="416"/>
    </row>
    <row r="1288" spans="2:2" x14ac:dyDescent="0.15">
      <c r="B1288" s="416"/>
    </row>
    <row r="1289" spans="2:2" x14ac:dyDescent="0.15">
      <c r="B1289" s="416"/>
    </row>
    <row r="1290" spans="2:2" x14ac:dyDescent="0.15">
      <c r="B1290" s="416"/>
    </row>
    <row r="1291" spans="2:2" x14ac:dyDescent="0.15">
      <c r="B1291" s="416"/>
    </row>
    <row r="1292" spans="2:2" x14ac:dyDescent="0.15">
      <c r="B1292" s="416"/>
    </row>
    <row r="1293" spans="2:2" x14ac:dyDescent="0.15">
      <c r="B1293" s="416"/>
    </row>
    <row r="1294" spans="2:2" x14ac:dyDescent="0.15">
      <c r="B1294" s="416"/>
    </row>
    <row r="1295" spans="2:2" x14ac:dyDescent="0.15">
      <c r="B1295" s="416"/>
    </row>
    <row r="1296" spans="2:2" x14ac:dyDescent="0.15">
      <c r="B1296" s="416"/>
    </row>
    <row r="1297" spans="2:2" x14ac:dyDescent="0.15">
      <c r="B1297" s="416"/>
    </row>
    <row r="1298" spans="2:2" x14ac:dyDescent="0.15">
      <c r="B1298" s="416"/>
    </row>
    <row r="1299" spans="2:2" x14ac:dyDescent="0.15">
      <c r="B1299" s="416"/>
    </row>
    <row r="1300" spans="2:2" x14ac:dyDescent="0.15">
      <c r="B1300" s="416"/>
    </row>
    <row r="1301" spans="2:2" x14ac:dyDescent="0.15">
      <c r="B1301" s="416"/>
    </row>
    <row r="1302" spans="2:2" x14ac:dyDescent="0.15">
      <c r="B1302" s="416"/>
    </row>
    <row r="1303" spans="2:2" x14ac:dyDescent="0.15">
      <c r="B1303" s="416"/>
    </row>
    <row r="1304" spans="2:2" x14ac:dyDescent="0.15">
      <c r="B1304" s="416"/>
    </row>
    <row r="1305" spans="2:2" x14ac:dyDescent="0.15">
      <c r="B1305" s="416"/>
    </row>
    <row r="1306" spans="2:2" x14ac:dyDescent="0.15">
      <c r="B1306" s="416"/>
    </row>
    <row r="1307" spans="2:2" x14ac:dyDescent="0.15">
      <c r="B1307" s="416"/>
    </row>
    <row r="1308" spans="2:2" x14ac:dyDescent="0.15">
      <c r="B1308" s="416"/>
    </row>
    <row r="1309" spans="2:2" x14ac:dyDescent="0.15">
      <c r="B1309" s="416"/>
    </row>
    <row r="1310" spans="2:2" x14ac:dyDescent="0.15">
      <c r="B1310" s="416"/>
    </row>
    <row r="1311" spans="2:2" x14ac:dyDescent="0.15">
      <c r="B1311" s="416"/>
    </row>
    <row r="1312" spans="2:2" x14ac:dyDescent="0.15">
      <c r="B1312" s="416"/>
    </row>
    <row r="1313" spans="2:2" x14ac:dyDescent="0.15">
      <c r="B1313" s="416"/>
    </row>
    <row r="1314" spans="2:2" x14ac:dyDescent="0.15">
      <c r="B1314" s="416"/>
    </row>
    <row r="1315" spans="2:2" x14ac:dyDescent="0.15">
      <c r="B1315" s="416"/>
    </row>
    <row r="1316" spans="2:2" x14ac:dyDescent="0.15">
      <c r="B1316" s="416"/>
    </row>
    <row r="1317" spans="2:2" x14ac:dyDescent="0.15">
      <c r="B1317" s="416"/>
    </row>
    <row r="1318" spans="2:2" x14ac:dyDescent="0.15">
      <c r="B1318" s="416"/>
    </row>
    <row r="1319" spans="2:2" x14ac:dyDescent="0.15">
      <c r="B1319" s="416"/>
    </row>
    <row r="1320" spans="2:2" x14ac:dyDescent="0.15">
      <c r="B1320" s="416"/>
    </row>
    <row r="1321" spans="2:2" x14ac:dyDescent="0.15">
      <c r="B1321" s="416"/>
    </row>
    <row r="1322" spans="2:2" x14ac:dyDescent="0.15">
      <c r="B1322" s="416"/>
    </row>
    <row r="1323" spans="2:2" x14ac:dyDescent="0.15">
      <c r="B1323" s="416"/>
    </row>
    <row r="1324" spans="2:2" x14ac:dyDescent="0.15">
      <c r="B1324" s="416"/>
    </row>
    <row r="1325" spans="2:2" x14ac:dyDescent="0.15">
      <c r="B1325" s="416"/>
    </row>
    <row r="1326" spans="2:2" x14ac:dyDescent="0.15">
      <c r="B1326" s="416"/>
    </row>
    <row r="1327" spans="2:2" x14ac:dyDescent="0.15">
      <c r="B1327" s="416"/>
    </row>
    <row r="1328" spans="2:2" x14ac:dyDescent="0.15">
      <c r="B1328" s="416"/>
    </row>
    <row r="1329" spans="2:2" x14ac:dyDescent="0.15">
      <c r="B1329" s="416"/>
    </row>
    <row r="1330" spans="2:2" x14ac:dyDescent="0.15">
      <c r="B1330" s="416"/>
    </row>
    <row r="1331" spans="2:2" x14ac:dyDescent="0.15">
      <c r="B1331" s="416"/>
    </row>
    <row r="1332" spans="2:2" x14ac:dyDescent="0.15">
      <c r="B1332" s="416"/>
    </row>
    <row r="1333" spans="2:2" x14ac:dyDescent="0.15">
      <c r="B1333" s="416"/>
    </row>
    <row r="1334" spans="2:2" x14ac:dyDescent="0.15">
      <c r="B1334" s="416"/>
    </row>
    <row r="1335" spans="2:2" x14ac:dyDescent="0.15">
      <c r="B1335" s="416"/>
    </row>
    <row r="1336" spans="2:2" x14ac:dyDescent="0.15">
      <c r="B1336" s="416"/>
    </row>
    <row r="1337" spans="2:2" x14ac:dyDescent="0.15">
      <c r="B1337" s="416"/>
    </row>
    <row r="1338" spans="2:2" x14ac:dyDescent="0.15">
      <c r="B1338" s="416"/>
    </row>
    <row r="1339" spans="2:2" x14ac:dyDescent="0.15">
      <c r="B1339" s="416"/>
    </row>
    <row r="1340" spans="2:2" x14ac:dyDescent="0.15">
      <c r="B1340" s="416"/>
    </row>
    <row r="1341" spans="2:2" x14ac:dyDescent="0.15">
      <c r="B1341" s="416"/>
    </row>
    <row r="1342" spans="2:2" x14ac:dyDescent="0.15">
      <c r="B1342" s="416"/>
    </row>
    <row r="1343" spans="2:2" x14ac:dyDescent="0.15">
      <c r="B1343" s="416"/>
    </row>
    <row r="1344" spans="2:2" x14ac:dyDescent="0.15">
      <c r="B1344" s="416"/>
    </row>
    <row r="1345" spans="2:2" x14ac:dyDescent="0.15">
      <c r="B1345" s="416"/>
    </row>
    <row r="1346" spans="2:2" x14ac:dyDescent="0.15">
      <c r="B1346" s="416"/>
    </row>
    <row r="1347" spans="2:2" x14ac:dyDescent="0.15">
      <c r="B1347" s="416"/>
    </row>
    <row r="1348" spans="2:2" x14ac:dyDescent="0.15">
      <c r="B1348" s="416"/>
    </row>
    <row r="1349" spans="2:2" x14ac:dyDescent="0.15">
      <c r="B1349" s="416"/>
    </row>
    <row r="1350" spans="2:2" x14ac:dyDescent="0.15">
      <c r="B1350" s="416"/>
    </row>
    <row r="1351" spans="2:2" x14ac:dyDescent="0.15">
      <c r="B1351" s="416"/>
    </row>
    <row r="1352" spans="2:2" x14ac:dyDescent="0.15">
      <c r="B1352" s="416"/>
    </row>
    <row r="1353" spans="2:2" x14ac:dyDescent="0.15">
      <c r="B1353" s="416"/>
    </row>
    <row r="1354" spans="2:2" x14ac:dyDescent="0.15">
      <c r="B1354" s="416"/>
    </row>
    <row r="1355" spans="2:2" x14ac:dyDescent="0.15">
      <c r="B1355" s="416"/>
    </row>
    <row r="1356" spans="2:2" x14ac:dyDescent="0.15">
      <c r="B1356" s="416"/>
    </row>
    <row r="1357" spans="2:2" x14ac:dyDescent="0.15">
      <c r="B1357" s="416"/>
    </row>
    <row r="1358" spans="2:2" x14ac:dyDescent="0.15">
      <c r="B1358" s="416"/>
    </row>
    <row r="1359" spans="2:2" x14ac:dyDescent="0.15">
      <c r="B1359" s="416"/>
    </row>
    <row r="1360" spans="2:2" x14ac:dyDescent="0.15">
      <c r="B1360" s="416"/>
    </row>
    <row r="1361" spans="2:2" x14ac:dyDescent="0.15">
      <c r="B1361" s="416"/>
    </row>
    <row r="1362" spans="2:2" x14ac:dyDescent="0.15">
      <c r="B1362" s="416"/>
    </row>
    <row r="1363" spans="2:2" x14ac:dyDescent="0.15">
      <c r="B1363" s="416"/>
    </row>
    <row r="1364" spans="2:2" x14ac:dyDescent="0.15">
      <c r="B1364" s="416"/>
    </row>
    <row r="1365" spans="2:2" x14ac:dyDescent="0.15">
      <c r="B1365" s="416"/>
    </row>
    <row r="1366" spans="2:2" x14ac:dyDescent="0.15">
      <c r="B1366" s="416"/>
    </row>
    <row r="1367" spans="2:2" x14ac:dyDescent="0.15">
      <c r="B1367" s="416"/>
    </row>
    <row r="1368" spans="2:2" x14ac:dyDescent="0.15">
      <c r="B1368" s="416"/>
    </row>
    <row r="1369" spans="2:2" x14ac:dyDescent="0.15">
      <c r="B1369" s="416"/>
    </row>
    <row r="1370" spans="2:2" x14ac:dyDescent="0.15">
      <c r="B1370" s="416"/>
    </row>
    <row r="1371" spans="2:2" x14ac:dyDescent="0.15">
      <c r="B1371" s="416"/>
    </row>
    <row r="1372" spans="2:2" x14ac:dyDescent="0.15">
      <c r="B1372" s="416"/>
    </row>
    <row r="1373" spans="2:2" x14ac:dyDescent="0.15">
      <c r="B1373" s="416"/>
    </row>
    <row r="1374" spans="2:2" x14ac:dyDescent="0.15">
      <c r="B1374" s="416"/>
    </row>
    <row r="1375" spans="2:2" x14ac:dyDescent="0.15">
      <c r="B1375" s="416"/>
    </row>
    <row r="1376" spans="2:2" x14ac:dyDescent="0.15">
      <c r="B1376" s="416"/>
    </row>
    <row r="1377" spans="2:2" x14ac:dyDescent="0.15">
      <c r="B1377" s="416"/>
    </row>
    <row r="1378" spans="2:2" x14ac:dyDescent="0.15">
      <c r="B1378" s="416"/>
    </row>
    <row r="1379" spans="2:2" x14ac:dyDescent="0.15">
      <c r="B1379" s="416"/>
    </row>
    <row r="1380" spans="2:2" x14ac:dyDescent="0.15">
      <c r="B1380" s="416"/>
    </row>
    <row r="1381" spans="2:2" x14ac:dyDescent="0.15">
      <c r="B1381" s="416"/>
    </row>
    <row r="1382" spans="2:2" x14ac:dyDescent="0.15">
      <c r="B1382" s="416"/>
    </row>
    <row r="1383" spans="2:2" x14ac:dyDescent="0.15">
      <c r="B1383" s="416"/>
    </row>
    <row r="1384" spans="2:2" x14ac:dyDescent="0.15">
      <c r="B1384" s="416"/>
    </row>
    <row r="1385" spans="2:2" x14ac:dyDescent="0.15">
      <c r="B1385" s="416"/>
    </row>
    <row r="1386" spans="2:2" x14ac:dyDescent="0.15">
      <c r="B1386" s="416"/>
    </row>
    <row r="1387" spans="2:2" x14ac:dyDescent="0.15">
      <c r="B1387" s="416"/>
    </row>
    <row r="1388" spans="2:2" x14ac:dyDescent="0.15">
      <c r="B1388" s="416"/>
    </row>
    <row r="1389" spans="2:2" x14ac:dyDescent="0.15">
      <c r="B1389" s="416"/>
    </row>
    <row r="1390" spans="2:2" x14ac:dyDescent="0.15">
      <c r="B1390" s="416"/>
    </row>
    <row r="1391" spans="2:2" x14ac:dyDescent="0.15">
      <c r="B1391" s="416"/>
    </row>
    <row r="1392" spans="2:2" x14ac:dyDescent="0.15">
      <c r="B1392" s="416"/>
    </row>
    <row r="1393" spans="2:2" x14ac:dyDescent="0.15">
      <c r="B1393" s="416"/>
    </row>
    <row r="1394" spans="2:2" x14ac:dyDescent="0.15">
      <c r="B1394" s="416"/>
    </row>
    <row r="1395" spans="2:2" x14ac:dyDescent="0.15">
      <c r="B1395" s="416"/>
    </row>
    <row r="1396" spans="2:2" x14ac:dyDescent="0.15">
      <c r="B1396" s="416"/>
    </row>
    <row r="1397" spans="2:2" x14ac:dyDescent="0.15">
      <c r="B1397" s="416"/>
    </row>
    <row r="1398" spans="2:2" x14ac:dyDescent="0.15">
      <c r="B1398" s="416"/>
    </row>
    <row r="1399" spans="2:2" x14ac:dyDescent="0.15">
      <c r="B1399" s="416"/>
    </row>
    <row r="1400" spans="2:2" x14ac:dyDescent="0.15">
      <c r="B1400" s="416"/>
    </row>
    <row r="1401" spans="2:2" x14ac:dyDescent="0.15">
      <c r="B1401" s="416"/>
    </row>
    <row r="1402" spans="2:2" x14ac:dyDescent="0.15">
      <c r="B1402" s="416"/>
    </row>
    <row r="1403" spans="2:2" x14ac:dyDescent="0.15">
      <c r="B1403" s="416"/>
    </row>
    <row r="1404" spans="2:2" x14ac:dyDescent="0.15">
      <c r="B1404" s="416"/>
    </row>
    <row r="1405" spans="2:2" x14ac:dyDescent="0.15">
      <c r="B1405" s="416"/>
    </row>
    <row r="1406" spans="2:2" x14ac:dyDescent="0.15">
      <c r="B1406" s="416"/>
    </row>
    <row r="1407" spans="2:2" x14ac:dyDescent="0.15">
      <c r="B1407" s="416"/>
    </row>
    <row r="1408" spans="2:2" x14ac:dyDescent="0.15">
      <c r="B1408" s="416"/>
    </row>
    <row r="1409" spans="2:2" x14ac:dyDescent="0.15">
      <c r="B1409" s="416"/>
    </row>
    <row r="1410" spans="2:2" x14ac:dyDescent="0.15">
      <c r="B1410" s="416"/>
    </row>
    <row r="1411" spans="2:2" x14ac:dyDescent="0.15">
      <c r="B1411" s="416"/>
    </row>
    <row r="1412" spans="2:2" x14ac:dyDescent="0.15">
      <c r="B1412" s="416"/>
    </row>
    <row r="1413" spans="2:2" x14ac:dyDescent="0.15">
      <c r="B1413" s="416"/>
    </row>
    <row r="1414" spans="2:2" x14ac:dyDescent="0.15">
      <c r="B1414" s="416"/>
    </row>
    <row r="1415" spans="2:2" x14ac:dyDescent="0.15">
      <c r="B1415" s="416"/>
    </row>
    <row r="1416" spans="2:2" x14ac:dyDescent="0.15">
      <c r="B1416" s="416"/>
    </row>
    <row r="1417" spans="2:2" x14ac:dyDescent="0.15">
      <c r="B1417" s="416"/>
    </row>
    <row r="1418" spans="2:2" x14ac:dyDescent="0.15">
      <c r="B1418" s="416"/>
    </row>
    <row r="1419" spans="2:2" x14ac:dyDescent="0.15">
      <c r="B1419" s="416"/>
    </row>
    <row r="1420" spans="2:2" x14ac:dyDescent="0.15">
      <c r="B1420" s="416"/>
    </row>
    <row r="1421" spans="2:2" x14ac:dyDescent="0.15">
      <c r="B1421" s="416"/>
    </row>
    <row r="1422" spans="2:2" x14ac:dyDescent="0.15">
      <c r="B1422" s="416"/>
    </row>
    <row r="1423" spans="2:2" x14ac:dyDescent="0.15">
      <c r="B1423" s="416"/>
    </row>
    <row r="1424" spans="2:2" x14ac:dyDescent="0.15">
      <c r="B1424" s="416"/>
    </row>
    <row r="1425" spans="2:2" x14ac:dyDescent="0.15">
      <c r="B1425" s="416"/>
    </row>
    <row r="1426" spans="2:2" x14ac:dyDescent="0.15">
      <c r="B1426" s="416"/>
    </row>
    <row r="1427" spans="2:2" x14ac:dyDescent="0.15">
      <c r="B1427" s="416"/>
    </row>
    <row r="1428" spans="2:2" x14ac:dyDescent="0.15">
      <c r="B1428" s="416"/>
    </row>
    <row r="1429" spans="2:2" x14ac:dyDescent="0.15">
      <c r="B1429" s="416"/>
    </row>
    <row r="1430" spans="2:2" x14ac:dyDescent="0.15">
      <c r="B1430" s="416"/>
    </row>
    <row r="1431" spans="2:2" x14ac:dyDescent="0.15">
      <c r="B1431" s="416"/>
    </row>
    <row r="1432" spans="2:2" x14ac:dyDescent="0.15">
      <c r="B1432" s="416"/>
    </row>
    <row r="1433" spans="2:2" x14ac:dyDescent="0.15">
      <c r="B1433" s="416"/>
    </row>
    <row r="1434" spans="2:2" x14ac:dyDescent="0.15">
      <c r="B1434" s="416"/>
    </row>
    <row r="1435" spans="2:2" x14ac:dyDescent="0.15">
      <c r="B1435" s="416"/>
    </row>
    <row r="1436" spans="2:2" x14ac:dyDescent="0.15">
      <c r="B1436" s="416"/>
    </row>
    <row r="1437" spans="2:2" x14ac:dyDescent="0.15">
      <c r="B1437" s="416"/>
    </row>
    <row r="1438" spans="2:2" x14ac:dyDescent="0.15">
      <c r="B1438" s="416"/>
    </row>
    <row r="1439" spans="2:2" x14ac:dyDescent="0.15">
      <c r="B1439" s="416"/>
    </row>
    <row r="1440" spans="2:2" x14ac:dyDescent="0.15">
      <c r="B1440" s="416"/>
    </row>
    <row r="1441" spans="2:2" x14ac:dyDescent="0.15">
      <c r="B1441" s="416"/>
    </row>
    <row r="1442" spans="2:2" x14ac:dyDescent="0.15">
      <c r="B1442" s="416"/>
    </row>
    <row r="1443" spans="2:2" x14ac:dyDescent="0.15">
      <c r="B1443" s="416"/>
    </row>
    <row r="1444" spans="2:2" x14ac:dyDescent="0.15">
      <c r="B1444" s="416"/>
    </row>
    <row r="1445" spans="2:2" x14ac:dyDescent="0.15">
      <c r="B1445" s="416"/>
    </row>
    <row r="1446" spans="2:2" x14ac:dyDescent="0.15">
      <c r="B1446" s="416"/>
    </row>
    <row r="1447" spans="2:2" x14ac:dyDescent="0.15">
      <c r="B1447" s="416"/>
    </row>
    <row r="1448" spans="2:2" x14ac:dyDescent="0.15">
      <c r="B1448" s="416"/>
    </row>
    <row r="1449" spans="2:2" x14ac:dyDescent="0.15">
      <c r="B1449" s="416"/>
    </row>
    <row r="1450" spans="2:2" x14ac:dyDescent="0.15">
      <c r="B1450" s="416"/>
    </row>
    <row r="1451" spans="2:2" x14ac:dyDescent="0.15">
      <c r="B1451" s="416"/>
    </row>
    <row r="1452" spans="2:2" x14ac:dyDescent="0.15">
      <c r="B1452" s="416"/>
    </row>
    <row r="1453" spans="2:2" x14ac:dyDescent="0.15">
      <c r="B1453" s="416"/>
    </row>
    <row r="1454" spans="2:2" x14ac:dyDescent="0.15">
      <c r="B1454" s="416"/>
    </row>
    <row r="1455" spans="2:2" x14ac:dyDescent="0.15">
      <c r="B1455" s="416"/>
    </row>
    <row r="1456" spans="2:2" x14ac:dyDescent="0.15">
      <c r="B1456" s="416"/>
    </row>
    <row r="1457" spans="2:2" x14ac:dyDescent="0.15">
      <c r="B1457" s="416"/>
    </row>
    <row r="1458" spans="2:2" x14ac:dyDescent="0.15">
      <c r="B1458" s="416"/>
    </row>
    <row r="1459" spans="2:2" x14ac:dyDescent="0.15">
      <c r="B1459" s="416"/>
    </row>
    <row r="1460" spans="2:2" x14ac:dyDescent="0.15">
      <c r="B1460" s="416"/>
    </row>
    <row r="1461" spans="2:2" x14ac:dyDescent="0.15">
      <c r="B1461" s="416"/>
    </row>
    <row r="1462" spans="2:2" x14ac:dyDescent="0.15">
      <c r="B1462" s="416"/>
    </row>
    <row r="1463" spans="2:2" x14ac:dyDescent="0.15">
      <c r="B1463" s="416"/>
    </row>
    <row r="1464" spans="2:2" x14ac:dyDescent="0.15">
      <c r="B1464" s="416"/>
    </row>
    <row r="1465" spans="2:2" x14ac:dyDescent="0.15">
      <c r="B1465" s="416"/>
    </row>
    <row r="1466" spans="2:2" x14ac:dyDescent="0.15">
      <c r="B1466" s="416"/>
    </row>
    <row r="1467" spans="2:2" x14ac:dyDescent="0.15">
      <c r="B1467" s="416"/>
    </row>
    <row r="1468" spans="2:2" x14ac:dyDescent="0.15">
      <c r="B1468" s="416"/>
    </row>
    <row r="1469" spans="2:2" x14ac:dyDescent="0.15">
      <c r="B1469" s="416"/>
    </row>
    <row r="1470" spans="2:2" x14ac:dyDescent="0.15">
      <c r="B1470" s="416"/>
    </row>
    <row r="1471" spans="2:2" x14ac:dyDescent="0.15">
      <c r="B1471" s="416"/>
    </row>
    <row r="1472" spans="2:2" x14ac:dyDescent="0.15">
      <c r="B1472" s="416"/>
    </row>
    <row r="1473" spans="2:2" x14ac:dyDescent="0.15">
      <c r="B1473" s="416"/>
    </row>
    <row r="1474" spans="2:2" x14ac:dyDescent="0.15">
      <c r="B1474" s="416"/>
    </row>
    <row r="1475" spans="2:2" x14ac:dyDescent="0.15">
      <c r="B1475" s="416"/>
    </row>
    <row r="1476" spans="2:2" x14ac:dyDescent="0.15">
      <c r="B1476" s="416"/>
    </row>
    <row r="1477" spans="2:2" x14ac:dyDescent="0.15">
      <c r="B1477" s="416"/>
    </row>
    <row r="1478" spans="2:2" x14ac:dyDescent="0.15">
      <c r="B1478" s="416"/>
    </row>
    <row r="1479" spans="2:2" x14ac:dyDescent="0.15">
      <c r="B1479" s="416"/>
    </row>
    <row r="1480" spans="2:2" x14ac:dyDescent="0.15">
      <c r="B1480" s="416"/>
    </row>
    <row r="1481" spans="2:2" x14ac:dyDescent="0.15">
      <c r="B1481" s="416"/>
    </row>
    <row r="1482" spans="2:2" x14ac:dyDescent="0.15">
      <c r="B1482" s="416"/>
    </row>
    <row r="1483" spans="2:2" x14ac:dyDescent="0.15">
      <c r="B1483" s="416"/>
    </row>
    <row r="1484" spans="2:2" x14ac:dyDescent="0.15">
      <c r="B1484" s="416"/>
    </row>
    <row r="1485" spans="2:2" x14ac:dyDescent="0.15">
      <c r="B1485" s="416"/>
    </row>
    <row r="1486" spans="2:2" x14ac:dyDescent="0.15">
      <c r="B1486" s="416"/>
    </row>
    <row r="1487" spans="2:2" x14ac:dyDescent="0.15">
      <c r="B1487" s="416"/>
    </row>
    <row r="1488" spans="2:2" x14ac:dyDescent="0.15">
      <c r="B1488" s="416"/>
    </row>
    <row r="1489" spans="2:2" x14ac:dyDescent="0.15">
      <c r="B1489" s="416"/>
    </row>
    <row r="1490" spans="2:2" x14ac:dyDescent="0.15">
      <c r="B1490" s="416"/>
    </row>
    <row r="1491" spans="2:2" x14ac:dyDescent="0.15">
      <c r="B1491" s="416"/>
    </row>
    <row r="1492" spans="2:2" x14ac:dyDescent="0.15">
      <c r="B1492" s="416"/>
    </row>
  </sheetData>
  <mergeCells count="1">
    <mergeCell ref="B2:C2"/>
  </mergeCells>
  <phoneticPr fontId="2" type="noConversion"/>
  <pageMargins left="0.75" right="0.75" top="0.57999999999999996" bottom="0.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XFD57"/>
  <sheetViews>
    <sheetView workbookViewId="0"/>
  </sheetViews>
  <sheetFormatPr defaultRowHeight="10.5" x14ac:dyDescent="0.15"/>
  <cols>
    <col min="1" max="1" width="59.7109375" style="83" customWidth="1"/>
    <col min="2" max="2" width="6.7109375" style="90" customWidth="1"/>
    <col min="3" max="4" width="15.7109375" style="83" customWidth="1"/>
    <col min="5" max="5" width="12.7109375" style="83" customWidth="1"/>
    <col min="6" max="6" width="21" style="84" customWidth="1"/>
    <col min="7" max="7" width="14" style="83" customWidth="1"/>
    <col min="8" max="16384" width="9.140625" style="83"/>
  </cols>
  <sheetData>
    <row r="1" spans="1:16384" ht="40.5" customHeight="1" x14ac:dyDescent="0.15">
      <c r="A1" s="1688" t="s">
        <v>1290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  <c r="CZ1" s="1687"/>
      <c r="DA1" s="1687"/>
      <c r="DB1" s="1687"/>
      <c r="DC1" s="1687"/>
      <c r="DD1" s="1687"/>
      <c r="DE1" s="1687"/>
      <c r="DF1" s="1687"/>
      <c r="DG1" s="1687"/>
      <c r="DH1" s="1687"/>
      <c r="DI1" s="1687"/>
      <c r="DJ1" s="1687"/>
      <c r="DK1" s="1687"/>
      <c r="DL1" s="1687"/>
      <c r="DM1" s="1687"/>
      <c r="DN1" s="1687"/>
      <c r="DO1" s="1687"/>
      <c r="DP1" s="1687"/>
      <c r="DQ1" s="1687"/>
      <c r="DR1" s="1687"/>
      <c r="DS1" s="1687"/>
      <c r="DT1" s="1687"/>
      <c r="DU1" s="1687"/>
      <c r="DV1" s="1687"/>
      <c r="DW1" s="1687"/>
      <c r="DX1" s="1687"/>
      <c r="DY1" s="1687"/>
      <c r="DZ1" s="1687"/>
      <c r="EA1" s="1687"/>
      <c r="EB1" s="1687"/>
      <c r="EC1" s="1687"/>
      <c r="ED1" s="1687"/>
      <c r="EE1" s="1687"/>
      <c r="EF1" s="1687"/>
      <c r="EG1" s="1687"/>
      <c r="EH1" s="1687"/>
      <c r="EI1" s="1687"/>
      <c r="EJ1" s="1687"/>
      <c r="EK1" s="1687"/>
      <c r="EL1" s="1687"/>
      <c r="EM1" s="1687"/>
      <c r="EN1" s="1687"/>
      <c r="EO1" s="1687"/>
      <c r="EP1" s="1687"/>
      <c r="EQ1" s="1687"/>
      <c r="ER1" s="1687"/>
      <c r="ES1" s="1687"/>
      <c r="ET1" s="1687"/>
      <c r="EU1" s="1687"/>
      <c r="EV1" s="1687"/>
      <c r="EW1" s="1687"/>
      <c r="EX1" s="1687"/>
      <c r="EY1" s="1687"/>
      <c r="EZ1" s="1687"/>
      <c r="FA1" s="1687"/>
      <c r="FB1" s="1687"/>
      <c r="FC1" s="1687"/>
      <c r="FD1" s="1687"/>
      <c r="FE1" s="1687"/>
      <c r="FF1" s="1687"/>
      <c r="FG1" s="1687"/>
      <c r="FH1" s="1687"/>
      <c r="FI1" s="1687"/>
      <c r="FJ1" s="1687"/>
      <c r="FK1" s="1687"/>
      <c r="FL1" s="1687"/>
      <c r="FM1" s="1687"/>
      <c r="FN1" s="1687"/>
      <c r="FO1" s="1687"/>
      <c r="FP1" s="1687"/>
      <c r="FQ1" s="1687"/>
      <c r="FR1" s="1687"/>
      <c r="FS1" s="1687"/>
      <c r="FT1" s="1687"/>
      <c r="FU1" s="1687"/>
      <c r="FV1" s="1687"/>
      <c r="FW1" s="1687"/>
      <c r="FX1" s="1687"/>
      <c r="FY1" s="1687"/>
      <c r="FZ1" s="1687"/>
      <c r="GA1" s="1687"/>
      <c r="GB1" s="1687"/>
      <c r="GC1" s="1687"/>
      <c r="GD1" s="1687"/>
      <c r="GE1" s="1687"/>
      <c r="GF1" s="1687"/>
      <c r="GG1" s="1687"/>
      <c r="GH1" s="1687"/>
      <c r="GI1" s="1687"/>
      <c r="GJ1" s="1687"/>
      <c r="GK1" s="1687"/>
      <c r="GL1" s="1687"/>
      <c r="GM1" s="1687"/>
      <c r="GN1" s="1687"/>
      <c r="GO1" s="1687"/>
      <c r="GP1" s="1687"/>
      <c r="GQ1" s="1687"/>
      <c r="GR1" s="1687"/>
      <c r="GS1" s="1687"/>
      <c r="GT1" s="1687"/>
      <c r="GU1" s="1687"/>
      <c r="GV1" s="1687"/>
      <c r="GW1" s="1687"/>
      <c r="GX1" s="1687"/>
      <c r="GY1" s="1687"/>
      <c r="GZ1" s="1687"/>
      <c r="HA1" s="1687"/>
      <c r="HB1" s="1687"/>
      <c r="HC1" s="1687"/>
      <c r="HD1" s="1687"/>
      <c r="HE1" s="1687"/>
      <c r="HF1" s="1687"/>
      <c r="HG1" s="1687"/>
      <c r="HH1" s="1687"/>
      <c r="HI1" s="1687"/>
      <c r="HJ1" s="1687"/>
      <c r="HK1" s="1687"/>
      <c r="HL1" s="1687"/>
      <c r="HM1" s="1687"/>
      <c r="HN1" s="1687"/>
      <c r="HO1" s="1687"/>
      <c r="HP1" s="1687"/>
      <c r="HQ1" s="1687"/>
      <c r="HR1" s="1687"/>
      <c r="HS1" s="1687"/>
      <c r="HT1" s="1687"/>
      <c r="HU1" s="1687"/>
      <c r="HV1" s="1687"/>
      <c r="HW1" s="1687"/>
      <c r="HX1" s="1687"/>
      <c r="HY1" s="1687"/>
      <c r="HZ1" s="1687"/>
      <c r="IA1" s="1687"/>
      <c r="IB1" s="1687"/>
      <c r="IC1" s="1687"/>
      <c r="ID1" s="1687"/>
      <c r="IE1" s="1687"/>
      <c r="IF1" s="1687"/>
      <c r="IG1" s="1687"/>
      <c r="IH1" s="1687"/>
      <c r="II1" s="1687"/>
      <c r="IJ1" s="1687"/>
      <c r="IK1" s="1687"/>
      <c r="IL1" s="1687"/>
      <c r="IM1" s="1687"/>
      <c r="IN1" s="1687"/>
      <c r="IO1" s="1687"/>
      <c r="IP1" s="1687"/>
      <c r="IQ1" s="1687"/>
      <c r="IR1" s="1687"/>
      <c r="IS1" s="1687"/>
      <c r="IT1" s="1687"/>
      <c r="IU1" s="1687"/>
      <c r="IV1" s="1687"/>
      <c r="IW1" s="1687"/>
      <c r="IX1" s="1687"/>
      <c r="IY1" s="1687"/>
      <c r="IZ1" s="1687"/>
      <c r="JA1" s="1687"/>
      <c r="JB1" s="1687"/>
      <c r="JC1" s="1687"/>
      <c r="JD1" s="1687"/>
      <c r="JE1" s="1687"/>
      <c r="JF1" s="1687"/>
      <c r="JG1" s="1687"/>
      <c r="JH1" s="1687"/>
      <c r="JI1" s="1687"/>
      <c r="JJ1" s="1687"/>
      <c r="JK1" s="1687"/>
      <c r="JL1" s="1687"/>
      <c r="JM1" s="1687"/>
      <c r="JN1" s="1687"/>
      <c r="JO1" s="1687"/>
      <c r="JP1" s="1687"/>
      <c r="JQ1" s="1687"/>
      <c r="JR1" s="1687"/>
      <c r="JS1" s="1687"/>
      <c r="JT1" s="1687"/>
      <c r="JU1" s="1687"/>
      <c r="JV1" s="1687"/>
      <c r="JW1" s="1687"/>
      <c r="JX1" s="1687"/>
      <c r="JY1" s="1687"/>
      <c r="JZ1" s="1687"/>
      <c r="KA1" s="1687"/>
      <c r="KB1" s="1687"/>
      <c r="KC1" s="1687"/>
      <c r="KD1" s="1687"/>
      <c r="KE1" s="1687"/>
      <c r="KF1" s="1687"/>
      <c r="KG1" s="1687"/>
      <c r="KH1" s="1687"/>
      <c r="KI1" s="1687"/>
      <c r="KJ1" s="1687"/>
      <c r="KK1" s="1687"/>
      <c r="KL1" s="1687"/>
      <c r="KM1" s="1687"/>
      <c r="KN1" s="1687"/>
      <c r="KO1" s="1687"/>
      <c r="KP1" s="1687"/>
      <c r="KQ1" s="1687"/>
      <c r="KR1" s="1687"/>
      <c r="KS1" s="1687"/>
      <c r="KT1" s="1687"/>
      <c r="KU1" s="1687"/>
      <c r="KV1" s="1687"/>
      <c r="KW1" s="1687"/>
      <c r="KX1" s="1687"/>
      <c r="KY1" s="1687"/>
      <c r="KZ1" s="1687"/>
      <c r="LA1" s="1687"/>
      <c r="LB1" s="1687"/>
      <c r="LC1" s="1687"/>
      <c r="LD1" s="1687"/>
      <c r="LE1" s="1687"/>
      <c r="LF1" s="1687"/>
      <c r="LG1" s="1687"/>
      <c r="LH1" s="1687"/>
      <c r="LI1" s="1687"/>
      <c r="LJ1" s="1687"/>
      <c r="LK1" s="1687"/>
      <c r="LL1" s="1687"/>
      <c r="LM1" s="1687"/>
      <c r="LN1" s="1687"/>
      <c r="LO1" s="1687"/>
      <c r="LP1" s="1687"/>
      <c r="LQ1" s="1687"/>
      <c r="LR1" s="1687"/>
      <c r="LS1" s="1687"/>
      <c r="LT1" s="1687"/>
      <c r="LU1" s="1687"/>
      <c r="LV1" s="1687"/>
      <c r="LW1" s="1687"/>
      <c r="LX1" s="1687"/>
      <c r="LY1" s="1687"/>
      <c r="LZ1" s="1687"/>
      <c r="MA1" s="1687"/>
      <c r="MB1" s="1687"/>
      <c r="MC1" s="1687"/>
      <c r="MD1" s="1687"/>
      <c r="ME1" s="1687"/>
      <c r="MF1" s="1687"/>
      <c r="MG1" s="1687"/>
      <c r="MH1" s="1687"/>
      <c r="MI1" s="1687"/>
      <c r="MJ1" s="1687"/>
      <c r="MK1" s="1687"/>
      <c r="ML1" s="1687"/>
      <c r="MM1" s="1687"/>
      <c r="MN1" s="1687"/>
      <c r="MO1" s="1687"/>
      <c r="MP1" s="1687"/>
      <c r="MQ1" s="1687"/>
      <c r="MR1" s="1687"/>
      <c r="MS1" s="1687"/>
      <c r="MT1" s="1687"/>
      <c r="MU1" s="1687"/>
      <c r="MV1" s="1687"/>
      <c r="MW1" s="1687"/>
      <c r="MX1" s="1687"/>
      <c r="MY1" s="1687"/>
      <c r="MZ1" s="1687"/>
      <c r="NA1" s="1687"/>
      <c r="NB1" s="1687"/>
      <c r="NC1" s="1687"/>
      <c r="ND1" s="1687"/>
      <c r="NE1" s="1687"/>
      <c r="NF1" s="1687"/>
      <c r="NG1" s="1687"/>
      <c r="NH1" s="1687"/>
      <c r="NI1" s="1687"/>
      <c r="NJ1" s="1687"/>
      <c r="NK1" s="1687"/>
      <c r="NL1" s="1687"/>
      <c r="NM1" s="1687"/>
      <c r="NN1" s="1687"/>
      <c r="NO1" s="1687"/>
      <c r="NP1" s="1687"/>
      <c r="NQ1" s="1687"/>
      <c r="NR1" s="1687"/>
      <c r="NS1" s="1687"/>
      <c r="NT1" s="1687"/>
      <c r="NU1" s="1687"/>
      <c r="NV1" s="1687"/>
      <c r="NW1" s="1687"/>
      <c r="NX1" s="1687"/>
      <c r="NY1" s="1687"/>
      <c r="NZ1" s="1687"/>
      <c r="OA1" s="1687"/>
      <c r="OB1" s="1687"/>
      <c r="OC1" s="1687"/>
      <c r="OD1" s="1687"/>
      <c r="OE1" s="1687"/>
      <c r="OF1" s="1687"/>
      <c r="OG1" s="1687"/>
      <c r="OH1" s="1687"/>
      <c r="OI1" s="1687"/>
      <c r="OJ1" s="1687"/>
      <c r="OK1" s="1687"/>
      <c r="OL1" s="1687"/>
      <c r="OM1" s="1687"/>
      <c r="ON1" s="1687"/>
      <c r="OO1" s="1687"/>
      <c r="OP1" s="1687"/>
      <c r="OQ1" s="1687"/>
      <c r="OR1" s="1687"/>
      <c r="OS1" s="1687"/>
      <c r="OT1" s="1687"/>
      <c r="OU1" s="1687"/>
      <c r="OV1" s="1687"/>
      <c r="OW1" s="1687"/>
      <c r="OX1" s="1687"/>
      <c r="OY1" s="1687"/>
      <c r="OZ1" s="1687"/>
      <c r="PA1" s="1687"/>
      <c r="PB1" s="1687"/>
      <c r="PC1" s="1687"/>
      <c r="PD1" s="1687"/>
      <c r="PE1" s="1687"/>
      <c r="PF1" s="1687"/>
      <c r="PG1" s="1687"/>
      <c r="PH1" s="1687"/>
      <c r="PI1" s="1687"/>
      <c r="PJ1" s="1687"/>
      <c r="PK1" s="1687"/>
      <c r="PL1" s="1687"/>
      <c r="PM1" s="1687"/>
      <c r="PN1" s="1687"/>
      <c r="PO1" s="1687"/>
      <c r="PP1" s="1687"/>
      <c r="PQ1" s="1687"/>
      <c r="PR1" s="1687"/>
      <c r="PS1" s="1687"/>
      <c r="PT1" s="1687"/>
      <c r="PU1" s="1687"/>
      <c r="PV1" s="1687"/>
      <c r="PW1" s="1687"/>
      <c r="PX1" s="1687"/>
      <c r="PY1" s="1687"/>
      <c r="PZ1" s="1687"/>
      <c r="QA1" s="1687"/>
      <c r="QB1" s="1687"/>
      <c r="QC1" s="1687"/>
      <c r="QD1" s="1687"/>
      <c r="QE1" s="1687"/>
      <c r="QF1" s="1687"/>
      <c r="QG1" s="1687"/>
      <c r="QH1" s="1687"/>
      <c r="QI1" s="1687"/>
      <c r="QJ1" s="1687"/>
      <c r="QK1" s="1687"/>
      <c r="QL1" s="1687"/>
      <c r="QM1" s="1687"/>
      <c r="QN1" s="1687"/>
      <c r="QO1" s="1687"/>
      <c r="QP1" s="1687"/>
      <c r="QQ1" s="1687"/>
      <c r="QR1" s="1687"/>
      <c r="QS1" s="1687"/>
      <c r="QT1" s="1687"/>
      <c r="QU1" s="1687"/>
      <c r="QV1" s="1687"/>
      <c r="QW1" s="1687"/>
      <c r="QX1" s="1687"/>
      <c r="QY1" s="1687"/>
      <c r="QZ1" s="1687"/>
      <c r="RA1" s="1687"/>
      <c r="RB1" s="1687"/>
      <c r="RC1" s="1687"/>
      <c r="RD1" s="1687"/>
      <c r="RE1" s="1687"/>
      <c r="RF1" s="1687"/>
      <c r="RG1" s="1687"/>
      <c r="RH1" s="1687"/>
      <c r="RI1" s="1687"/>
      <c r="RJ1" s="1687"/>
      <c r="RK1" s="1687"/>
      <c r="RL1" s="1687"/>
      <c r="RM1" s="1687"/>
      <c r="RN1" s="1687"/>
      <c r="RO1" s="1687"/>
      <c r="RP1" s="1687"/>
      <c r="RQ1" s="1687"/>
      <c r="RR1" s="1687"/>
      <c r="RS1" s="1687"/>
      <c r="RT1" s="1687"/>
      <c r="RU1" s="1687"/>
      <c r="RV1" s="1687"/>
      <c r="RW1" s="1687"/>
      <c r="RX1" s="1687"/>
      <c r="RY1" s="1687"/>
      <c r="RZ1" s="1687"/>
      <c r="SA1" s="1687"/>
      <c r="SB1" s="1687"/>
      <c r="SC1" s="1687"/>
      <c r="SD1" s="1687"/>
      <c r="SE1" s="1687"/>
      <c r="SF1" s="1687"/>
      <c r="SG1" s="1687"/>
      <c r="SH1" s="1687"/>
      <c r="SI1" s="1687"/>
      <c r="SJ1" s="1687"/>
      <c r="SK1" s="1687"/>
      <c r="SL1" s="1687"/>
      <c r="SM1" s="1687"/>
      <c r="SN1" s="1687"/>
      <c r="SO1" s="1687"/>
      <c r="SP1" s="1687"/>
      <c r="SQ1" s="1687"/>
      <c r="SR1" s="1687"/>
      <c r="SS1" s="1687"/>
      <c r="ST1" s="1687"/>
      <c r="SU1" s="1687"/>
      <c r="SV1" s="1687"/>
      <c r="SW1" s="1687"/>
      <c r="SX1" s="1687"/>
      <c r="SY1" s="1687"/>
      <c r="SZ1" s="1687"/>
      <c r="TA1" s="1687"/>
      <c r="TB1" s="1687"/>
      <c r="TC1" s="1687"/>
      <c r="TD1" s="1687"/>
      <c r="TE1" s="1687"/>
      <c r="TF1" s="1687"/>
      <c r="TG1" s="1687"/>
      <c r="TH1" s="1687"/>
      <c r="TI1" s="1687"/>
      <c r="TJ1" s="1687"/>
      <c r="TK1" s="1687"/>
      <c r="TL1" s="1687"/>
      <c r="TM1" s="1687"/>
      <c r="TN1" s="1687"/>
      <c r="TO1" s="1687"/>
      <c r="TP1" s="1687"/>
      <c r="TQ1" s="1687"/>
      <c r="TR1" s="1687"/>
      <c r="TS1" s="1687"/>
      <c r="TT1" s="1687"/>
      <c r="TU1" s="1687"/>
      <c r="TV1" s="1687"/>
      <c r="TW1" s="1687"/>
      <c r="TX1" s="1687"/>
      <c r="TY1" s="1687"/>
      <c r="TZ1" s="1687"/>
      <c r="UA1" s="1687"/>
      <c r="UB1" s="1687"/>
      <c r="UC1" s="1687"/>
      <c r="UD1" s="1687"/>
      <c r="UE1" s="1687"/>
      <c r="UF1" s="1687"/>
      <c r="UG1" s="1687"/>
      <c r="UH1" s="1687"/>
      <c r="UI1" s="1687"/>
      <c r="UJ1" s="1687"/>
      <c r="UK1" s="1687"/>
      <c r="UL1" s="1687"/>
      <c r="UM1" s="1687"/>
      <c r="UN1" s="1687"/>
      <c r="UO1" s="1687"/>
      <c r="UP1" s="1687"/>
      <c r="UQ1" s="1687"/>
      <c r="UR1" s="1687"/>
      <c r="US1" s="1687"/>
      <c r="UT1" s="1687"/>
      <c r="UU1" s="1687"/>
      <c r="UV1" s="1687"/>
      <c r="UW1" s="1687"/>
      <c r="UX1" s="1687"/>
      <c r="UY1" s="1687"/>
      <c r="UZ1" s="1687"/>
      <c r="VA1" s="1687"/>
      <c r="VB1" s="1687"/>
      <c r="VC1" s="1687"/>
      <c r="VD1" s="1687"/>
      <c r="VE1" s="1687"/>
      <c r="VF1" s="1687"/>
      <c r="VG1" s="1687"/>
      <c r="VH1" s="1687"/>
      <c r="VI1" s="1687"/>
      <c r="VJ1" s="1687"/>
      <c r="VK1" s="1687"/>
      <c r="VL1" s="1687"/>
      <c r="VM1" s="1687"/>
      <c r="VN1" s="1687"/>
      <c r="VO1" s="1687"/>
      <c r="VP1" s="1687"/>
      <c r="VQ1" s="1687"/>
      <c r="VR1" s="1687"/>
      <c r="VS1" s="1687"/>
      <c r="VT1" s="1687"/>
      <c r="VU1" s="1687"/>
      <c r="VV1" s="1687"/>
      <c r="VW1" s="1687"/>
      <c r="VX1" s="1687"/>
      <c r="VY1" s="1687"/>
      <c r="VZ1" s="1687"/>
      <c r="WA1" s="1687"/>
      <c r="WB1" s="1687"/>
      <c r="WC1" s="1687"/>
      <c r="WD1" s="1687"/>
      <c r="WE1" s="1687"/>
      <c r="WF1" s="1687"/>
      <c r="WG1" s="1687"/>
      <c r="WH1" s="1687"/>
      <c r="WI1" s="1687"/>
      <c r="WJ1" s="1687"/>
      <c r="WK1" s="1687"/>
      <c r="WL1" s="1687"/>
      <c r="WM1" s="1687"/>
      <c r="WN1" s="1687"/>
      <c r="WO1" s="1687"/>
      <c r="WP1" s="1687"/>
      <c r="WQ1" s="1687"/>
      <c r="WR1" s="1687"/>
      <c r="WS1" s="1687"/>
      <c r="WT1" s="1687"/>
      <c r="WU1" s="1687"/>
      <c r="WV1" s="1687"/>
      <c r="WW1" s="1687"/>
      <c r="WX1" s="1687"/>
      <c r="WY1" s="1687"/>
      <c r="WZ1" s="1687"/>
      <c r="XA1" s="1687"/>
      <c r="XB1" s="1687"/>
      <c r="XC1" s="1687"/>
      <c r="XD1" s="1687"/>
      <c r="XE1" s="1687"/>
      <c r="XF1" s="1687"/>
      <c r="XG1" s="1687"/>
      <c r="XH1" s="1687"/>
      <c r="XI1" s="1687"/>
      <c r="XJ1" s="1687"/>
      <c r="XK1" s="1687"/>
      <c r="XL1" s="1687"/>
      <c r="XM1" s="1687"/>
      <c r="XN1" s="1687"/>
      <c r="XO1" s="1687"/>
      <c r="XP1" s="1687"/>
      <c r="XQ1" s="1687"/>
      <c r="XR1" s="1687"/>
      <c r="XS1" s="1687"/>
      <c r="XT1" s="1687"/>
      <c r="XU1" s="1687"/>
      <c r="XV1" s="1687"/>
      <c r="XW1" s="1687"/>
      <c r="XX1" s="1687"/>
      <c r="XY1" s="1687"/>
      <c r="XZ1" s="1687"/>
      <c r="YA1" s="1687"/>
      <c r="YB1" s="1687"/>
      <c r="YC1" s="1687"/>
      <c r="YD1" s="1687"/>
      <c r="YE1" s="1687"/>
      <c r="YF1" s="1687"/>
      <c r="YG1" s="1687"/>
      <c r="YH1" s="1687"/>
      <c r="YI1" s="1687"/>
      <c r="YJ1" s="1687"/>
      <c r="YK1" s="1687"/>
      <c r="YL1" s="1687"/>
      <c r="YM1" s="1687"/>
      <c r="YN1" s="1687"/>
      <c r="YO1" s="1687"/>
      <c r="YP1" s="1687"/>
      <c r="YQ1" s="1687"/>
      <c r="YR1" s="1687"/>
      <c r="YS1" s="1687"/>
      <c r="YT1" s="1687"/>
      <c r="YU1" s="1687"/>
      <c r="YV1" s="1687"/>
      <c r="YW1" s="1687"/>
      <c r="YX1" s="1687"/>
      <c r="YY1" s="1687"/>
      <c r="YZ1" s="1687"/>
      <c r="ZA1" s="1687"/>
      <c r="ZB1" s="1687"/>
      <c r="ZC1" s="1687"/>
      <c r="ZD1" s="1687"/>
      <c r="ZE1" s="1687"/>
      <c r="ZF1" s="1687"/>
      <c r="ZG1" s="1687"/>
      <c r="ZH1" s="1687"/>
      <c r="ZI1" s="1687"/>
      <c r="ZJ1" s="1687"/>
      <c r="ZK1" s="1687"/>
      <c r="ZL1" s="1687"/>
      <c r="ZM1" s="1687"/>
      <c r="ZN1" s="1687"/>
      <c r="ZO1" s="1687"/>
      <c r="ZP1" s="1687"/>
      <c r="ZQ1" s="1687"/>
      <c r="ZR1" s="1687"/>
      <c r="ZS1" s="1687"/>
      <c r="ZT1" s="1687"/>
      <c r="ZU1" s="1687"/>
      <c r="ZV1" s="1687"/>
      <c r="ZW1" s="1687"/>
      <c r="ZX1" s="1687"/>
      <c r="ZY1" s="1687"/>
      <c r="ZZ1" s="1687"/>
      <c r="AAA1" s="1687"/>
      <c r="AAB1" s="1687"/>
      <c r="AAC1" s="1687"/>
      <c r="AAD1" s="1687"/>
      <c r="AAE1" s="1687"/>
      <c r="AAF1" s="1687"/>
      <c r="AAG1" s="1687"/>
      <c r="AAH1" s="1687"/>
      <c r="AAI1" s="1687"/>
      <c r="AAJ1" s="1687"/>
      <c r="AAK1" s="1687"/>
      <c r="AAL1" s="1687"/>
      <c r="AAM1" s="1687"/>
      <c r="AAN1" s="1687"/>
      <c r="AAO1" s="1687"/>
      <c r="AAP1" s="1687"/>
      <c r="AAQ1" s="1687"/>
      <c r="AAR1" s="1687"/>
      <c r="AAS1" s="1687"/>
      <c r="AAT1" s="1687"/>
      <c r="AAU1" s="1687"/>
      <c r="AAV1" s="1687"/>
      <c r="AAW1" s="1687"/>
      <c r="AAX1" s="1687"/>
      <c r="AAY1" s="1687"/>
      <c r="AAZ1" s="1687"/>
      <c r="ABA1" s="1687"/>
      <c r="ABB1" s="1687"/>
      <c r="ABC1" s="1687"/>
      <c r="ABD1" s="1687"/>
      <c r="ABE1" s="1687"/>
      <c r="ABF1" s="1687"/>
      <c r="ABG1" s="1687"/>
      <c r="ABH1" s="1687"/>
      <c r="ABI1" s="1687"/>
      <c r="ABJ1" s="1687"/>
      <c r="ABK1" s="1687"/>
      <c r="ABL1" s="1687"/>
      <c r="ABM1" s="1687"/>
      <c r="ABN1" s="1687"/>
      <c r="ABO1" s="1687"/>
      <c r="ABP1" s="1687"/>
      <c r="ABQ1" s="1687"/>
      <c r="ABR1" s="1687"/>
      <c r="ABS1" s="1687"/>
      <c r="ABT1" s="1687"/>
      <c r="ABU1" s="1687"/>
      <c r="ABV1" s="1687"/>
      <c r="ABW1" s="1687"/>
      <c r="ABX1" s="1687"/>
      <c r="ABY1" s="1687"/>
      <c r="ABZ1" s="1687"/>
      <c r="ACA1" s="1687"/>
      <c r="ACB1" s="1687"/>
      <c r="ACC1" s="1687"/>
      <c r="ACD1" s="1687"/>
      <c r="ACE1" s="1687"/>
      <c r="ACF1" s="1687"/>
      <c r="ACG1" s="1687"/>
      <c r="ACH1" s="1687"/>
      <c r="ACI1" s="1687"/>
      <c r="ACJ1" s="1687"/>
      <c r="ACK1" s="1687"/>
      <c r="ACL1" s="1687"/>
      <c r="ACM1" s="1687"/>
      <c r="ACN1" s="1687"/>
      <c r="ACO1" s="1687"/>
      <c r="ACP1" s="1687"/>
      <c r="ACQ1" s="1687"/>
      <c r="ACR1" s="1687"/>
      <c r="ACS1" s="1687"/>
      <c r="ACT1" s="1687"/>
      <c r="ACU1" s="1687"/>
      <c r="ACV1" s="1687"/>
      <c r="ACW1" s="1687"/>
      <c r="ACX1" s="1687"/>
      <c r="ACY1" s="1687"/>
      <c r="ACZ1" s="1687"/>
      <c r="ADA1" s="1687"/>
      <c r="ADB1" s="1687"/>
      <c r="ADC1" s="1687"/>
      <c r="ADD1" s="1687"/>
      <c r="ADE1" s="1687"/>
      <c r="ADF1" s="1687"/>
      <c r="ADG1" s="1687"/>
      <c r="ADH1" s="1687"/>
      <c r="ADI1" s="1687"/>
      <c r="ADJ1" s="1687"/>
      <c r="ADK1" s="1687"/>
      <c r="ADL1" s="1687"/>
      <c r="ADM1" s="1687"/>
      <c r="ADN1" s="1687"/>
      <c r="ADO1" s="1687"/>
      <c r="ADP1" s="1687"/>
      <c r="ADQ1" s="1687"/>
      <c r="ADR1" s="1687"/>
      <c r="ADS1" s="1687"/>
      <c r="ADT1" s="1687"/>
      <c r="ADU1" s="1687"/>
      <c r="ADV1" s="1687"/>
      <c r="ADW1" s="1687"/>
      <c r="ADX1" s="1687"/>
      <c r="ADY1" s="1687"/>
      <c r="ADZ1" s="1687"/>
      <c r="AEA1" s="1687"/>
      <c r="AEB1" s="1687"/>
      <c r="AEC1" s="1687"/>
      <c r="AED1" s="1687"/>
      <c r="AEE1" s="1687"/>
      <c r="AEF1" s="1687"/>
      <c r="AEG1" s="1687"/>
      <c r="AEH1" s="1687"/>
      <c r="AEI1" s="1687"/>
      <c r="AEJ1" s="1687"/>
      <c r="AEK1" s="1687"/>
      <c r="AEL1" s="1687"/>
      <c r="AEM1" s="1687"/>
      <c r="AEN1" s="1687"/>
      <c r="AEO1" s="1687"/>
      <c r="AEP1" s="1687"/>
      <c r="AEQ1" s="1687"/>
      <c r="AER1" s="1687"/>
      <c r="AES1" s="1687"/>
      <c r="AET1" s="1687"/>
      <c r="AEU1" s="1687"/>
      <c r="AEV1" s="1687"/>
      <c r="AEW1" s="1687"/>
      <c r="AEX1" s="1687"/>
      <c r="AEY1" s="1687"/>
      <c r="AEZ1" s="1687"/>
      <c r="AFA1" s="1687"/>
      <c r="AFB1" s="1687"/>
      <c r="AFC1" s="1687"/>
      <c r="AFD1" s="1687"/>
      <c r="AFE1" s="1687"/>
      <c r="AFF1" s="1687"/>
      <c r="AFG1" s="1687"/>
      <c r="AFH1" s="1687"/>
      <c r="AFI1" s="1687"/>
      <c r="AFJ1" s="1687"/>
      <c r="AFK1" s="1687"/>
      <c r="AFL1" s="1687"/>
      <c r="AFM1" s="1687"/>
      <c r="AFN1" s="1687"/>
      <c r="AFO1" s="1687"/>
      <c r="AFP1" s="1687"/>
      <c r="AFQ1" s="1687"/>
      <c r="AFR1" s="1687"/>
      <c r="AFS1" s="1687"/>
      <c r="AFT1" s="1687"/>
      <c r="AFU1" s="1687"/>
      <c r="AFV1" s="1687"/>
      <c r="AFW1" s="1687"/>
      <c r="AFX1" s="1687"/>
      <c r="AFY1" s="1687"/>
      <c r="AFZ1" s="1687"/>
      <c r="AGA1" s="1687"/>
      <c r="AGB1" s="1687"/>
      <c r="AGC1" s="1687"/>
      <c r="AGD1" s="1687"/>
      <c r="AGE1" s="1687"/>
      <c r="AGF1" s="1687"/>
      <c r="AGG1" s="1687"/>
      <c r="AGH1" s="1687"/>
      <c r="AGI1" s="1687"/>
      <c r="AGJ1" s="1687"/>
      <c r="AGK1" s="1687"/>
      <c r="AGL1" s="1687"/>
      <c r="AGM1" s="1687"/>
      <c r="AGN1" s="1687"/>
      <c r="AGO1" s="1687"/>
      <c r="AGP1" s="1687"/>
      <c r="AGQ1" s="1687"/>
      <c r="AGR1" s="1687"/>
      <c r="AGS1" s="1687"/>
      <c r="AGT1" s="1687"/>
      <c r="AGU1" s="1687"/>
      <c r="AGV1" s="1687"/>
      <c r="AGW1" s="1687"/>
      <c r="AGX1" s="1687"/>
      <c r="AGY1" s="1687"/>
      <c r="AGZ1" s="1687"/>
      <c r="AHA1" s="1687"/>
      <c r="AHB1" s="1687"/>
      <c r="AHC1" s="1687"/>
      <c r="AHD1" s="1687"/>
      <c r="AHE1" s="1687"/>
      <c r="AHF1" s="1687"/>
      <c r="AHG1" s="1687"/>
      <c r="AHH1" s="1687"/>
      <c r="AHI1" s="1687"/>
      <c r="AHJ1" s="1687"/>
      <c r="AHK1" s="1687"/>
      <c r="AHL1" s="1687"/>
      <c r="AHM1" s="1687"/>
      <c r="AHN1" s="1687"/>
      <c r="AHO1" s="1687"/>
      <c r="AHP1" s="1687"/>
      <c r="AHQ1" s="1687"/>
      <c r="AHR1" s="1687"/>
      <c r="AHS1" s="1687"/>
      <c r="AHT1" s="1687"/>
      <c r="AHU1" s="1687"/>
      <c r="AHV1" s="1687"/>
      <c r="AHW1" s="1687"/>
      <c r="AHX1" s="1687"/>
      <c r="AHY1" s="1687"/>
      <c r="AHZ1" s="1687"/>
      <c r="AIA1" s="1687"/>
      <c r="AIB1" s="1687"/>
      <c r="AIC1" s="1687"/>
      <c r="AID1" s="1687"/>
      <c r="AIE1" s="1687"/>
      <c r="AIF1" s="1687"/>
      <c r="AIG1" s="1687"/>
      <c r="AIH1" s="1687"/>
      <c r="AII1" s="1687"/>
      <c r="AIJ1" s="1687"/>
      <c r="AIK1" s="1687"/>
      <c r="AIL1" s="1687"/>
      <c r="AIM1" s="1687"/>
      <c r="AIN1" s="1687"/>
      <c r="AIO1" s="1687"/>
      <c r="AIP1" s="1687"/>
      <c r="AIQ1" s="1687"/>
      <c r="AIR1" s="1687"/>
      <c r="AIS1" s="1687"/>
      <c r="AIT1" s="1687"/>
      <c r="AIU1" s="1687"/>
      <c r="AIV1" s="1687"/>
      <c r="AIW1" s="1687"/>
      <c r="AIX1" s="1687"/>
      <c r="AIY1" s="1687"/>
      <c r="AIZ1" s="1687"/>
      <c r="AJA1" s="1687"/>
      <c r="AJB1" s="1687"/>
      <c r="AJC1" s="1687"/>
      <c r="AJD1" s="1687"/>
      <c r="AJE1" s="1687"/>
      <c r="AJF1" s="1687"/>
      <c r="AJG1" s="1687"/>
      <c r="AJH1" s="1687"/>
      <c r="AJI1" s="1687"/>
      <c r="AJJ1" s="1687"/>
      <c r="AJK1" s="1687"/>
      <c r="AJL1" s="1687"/>
      <c r="AJM1" s="1687"/>
      <c r="AJN1" s="1687"/>
      <c r="AJO1" s="1687"/>
      <c r="AJP1" s="1687"/>
      <c r="AJQ1" s="1687"/>
      <c r="AJR1" s="1687"/>
      <c r="AJS1" s="1687"/>
      <c r="AJT1" s="1687"/>
      <c r="AJU1" s="1687"/>
      <c r="AJV1" s="1687"/>
      <c r="AJW1" s="1687"/>
      <c r="AJX1" s="1687"/>
      <c r="AJY1" s="1687"/>
      <c r="AJZ1" s="1687"/>
      <c r="AKA1" s="1687"/>
      <c r="AKB1" s="1687"/>
      <c r="AKC1" s="1687"/>
      <c r="AKD1" s="1687"/>
      <c r="AKE1" s="1687"/>
      <c r="AKF1" s="1687"/>
      <c r="AKG1" s="1687"/>
      <c r="AKH1" s="1687"/>
      <c r="AKI1" s="1687"/>
      <c r="AKJ1" s="1687"/>
      <c r="AKK1" s="1687"/>
      <c r="AKL1" s="1687"/>
      <c r="AKM1" s="1687"/>
      <c r="AKN1" s="1687"/>
      <c r="AKO1" s="1687"/>
      <c r="AKP1" s="1687"/>
      <c r="AKQ1" s="1687"/>
      <c r="AKR1" s="1687"/>
      <c r="AKS1" s="1687"/>
      <c r="AKT1" s="1687"/>
      <c r="AKU1" s="1687"/>
      <c r="AKV1" s="1687"/>
      <c r="AKW1" s="1687"/>
      <c r="AKX1" s="1687"/>
      <c r="AKY1" s="1687"/>
      <c r="AKZ1" s="1687"/>
      <c r="ALA1" s="1687"/>
      <c r="ALB1" s="1687"/>
      <c r="ALC1" s="1687"/>
      <c r="ALD1" s="1687"/>
      <c r="ALE1" s="1687"/>
      <c r="ALF1" s="1687"/>
      <c r="ALG1" s="1687"/>
      <c r="ALH1" s="1687"/>
      <c r="ALI1" s="1687"/>
      <c r="ALJ1" s="1687"/>
      <c r="ALK1" s="1687"/>
      <c r="ALL1" s="1687"/>
      <c r="ALM1" s="1687"/>
      <c r="ALN1" s="1687"/>
      <c r="ALO1" s="1687"/>
      <c r="ALP1" s="1687"/>
      <c r="ALQ1" s="1687"/>
      <c r="ALR1" s="1687"/>
      <c r="ALS1" s="1687"/>
      <c r="ALT1" s="1687"/>
      <c r="ALU1" s="1687"/>
      <c r="ALV1" s="1687"/>
      <c r="ALW1" s="1687"/>
      <c r="ALX1" s="1687"/>
      <c r="ALY1" s="1687"/>
      <c r="ALZ1" s="1687"/>
      <c r="AMA1" s="1687"/>
      <c r="AMB1" s="1687"/>
      <c r="AMC1" s="1687"/>
      <c r="AMD1" s="1687"/>
      <c r="AME1" s="1687"/>
      <c r="AMF1" s="1687"/>
      <c r="AMG1" s="1687"/>
      <c r="AMH1" s="1687"/>
      <c r="AMI1" s="1687"/>
      <c r="AMJ1" s="1687"/>
      <c r="AMK1" s="1687"/>
      <c r="AML1" s="1687"/>
      <c r="AMM1" s="1687"/>
      <c r="AMN1" s="1687"/>
      <c r="AMO1" s="1687"/>
      <c r="AMP1" s="1687"/>
      <c r="AMQ1" s="1687"/>
      <c r="AMR1" s="1687"/>
      <c r="AMS1" s="1687"/>
      <c r="AMT1" s="1687"/>
      <c r="AMU1" s="1687"/>
      <c r="AMV1" s="1687"/>
      <c r="AMW1" s="1687"/>
      <c r="AMX1" s="1687"/>
      <c r="AMY1" s="1687"/>
      <c r="AMZ1" s="1687"/>
      <c r="ANA1" s="1687"/>
      <c r="ANB1" s="1687"/>
      <c r="ANC1" s="1687"/>
      <c r="AND1" s="1687"/>
      <c r="ANE1" s="1687"/>
      <c r="ANF1" s="1687"/>
      <c r="ANG1" s="1687"/>
      <c r="ANH1" s="1687"/>
      <c r="ANI1" s="1687"/>
      <c r="ANJ1" s="1687"/>
      <c r="ANK1" s="1687"/>
      <c r="ANL1" s="1687"/>
      <c r="ANM1" s="1687"/>
      <c r="ANN1" s="1687"/>
      <c r="ANO1" s="1687"/>
      <c r="ANP1" s="1687"/>
      <c r="ANQ1" s="1687"/>
      <c r="ANR1" s="1687"/>
      <c r="ANS1" s="1687"/>
      <c r="ANT1" s="1687"/>
      <c r="ANU1" s="1687"/>
      <c r="ANV1" s="1687"/>
      <c r="ANW1" s="1687"/>
      <c r="ANX1" s="1687"/>
      <c r="ANY1" s="1687"/>
      <c r="ANZ1" s="1687"/>
      <c r="AOA1" s="1687"/>
      <c r="AOB1" s="1687"/>
      <c r="AOC1" s="1687"/>
      <c r="AOD1" s="1687"/>
      <c r="AOE1" s="1687"/>
      <c r="AOF1" s="1687"/>
      <c r="AOG1" s="1687"/>
      <c r="AOH1" s="1687"/>
      <c r="AOI1" s="1687"/>
      <c r="AOJ1" s="1687"/>
      <c r="AOK1" s="1687"/>
      <c r="AOL1" s="1687"/>
      <c r="AOM1" s="1687"/>
      <c r="AON1" s="1687"/>
      <c r="AOO1" s="1687"/>
      <c r="AOP1" s="1687"/>
      <c r="AOQ1" s="1687"/>
      <c r="AOR1" s="1687"/>
      <c r="AOS1" s="1687"/>
      <c r="AOT1" s="1687"/>
      <c r="AOU1" s="1687"/>
      <c r="AOV1" s="1687"/>
      <c r="AOW1" s="1687"/>
      <c r="AOX1" s="1687"/>
      <c r="AOY1" s="1687"/>
      <c r="AOZ1" s="1687"/>
      <c r="APA1" s="1687"/>
      <c r="APB1" s="1687"/>
      <c r="APC1" s="1687"/>
      <c r="APD1" s="1687"/>
      <c r="APE1" s="1687"/>
      <c r="APF1" s="1687"/>
      <c r="APG1" s="1687"/>
      <c r="APH1" s="1687"/>
      <c r="API1" s="1687"/>
      <c r="APJ1" s="1687"/>
      <c r="APK1" s="1687"/>
      <c r="APL1" s="1687"/>
      <c r="APM1" s="1687"/>
      <c r="APN1" s="1687"/>
      <c r="APO1" s="1687"/>
      <c r="APP1" s="1687"/>
      <c r="APQ1" s="1687"/>
      <c r="APR1" s="1687"/>
      <c r="APS1" s="1687"/>
      <c r="APT1" s="1687"/>
      <c r="APU1" s="1687"/>
      <c r="APV1" s="1687"/>
      <c r="APW1" s="1687"/>
      <c r="APX1" s="1687"/>
      <c r="APY1" s="1687"/>
      <c r="APZ1" s="1687"/>
      <c r="AQA1" s="1687"/>
      <c r="AQB1" s="1687"/>
      <c r="AQC1" s="1687"/>
      <c r="AQD1" s="1687"/>
      <c r="AQE1" s="1687"/>
      <c r="AQF1" s="1687"/>
      <c r="AQG1" s="1687"/>
      <c r="AQH1" s="1687"/>
      <c r="AQI1" s="1687"/>
      <c r="AQJ1" s="1687"/>
      <c r="AQK1" s="1687"/>
      <c r="AQL1" s="1687"/>
      <c r="AQM1" s="1687"/>
      <c r="AQN1" s="1687"/>
      <c r="AQO1" s="1687"/>
      <c r="AQP1" s="1687"/>
      <c r="AQQ1" s="1687"/>
      <c r="AQR1" s="1687"/>
      <c r="AQS1" s="1687"/>
      <c r="AQT1" s="1687"/>
      <c r="AQU1" s="1687"/>
      <c r="AQV1" s="1687"/>
      <c r="AQW1" s="1687"/>
      <c r="AQX1" s="1687"/>
      <c r="AQY1" s="1687"/>
      <c r="AQZ1" s="1687"/>
      <c r="ARA1" s="1687"/>
      <c r="ARB1" s="1687"/>
      <c r="ARC1" s="1687"/>
      <c r="ARD1" s="1687"/>
      <c r="ARE1" s="1687"/>
      <c r="ARF1" s="1687"/>
      <c r="ARG1" s="1687"/>
      <c r="ARH1" s="1687"/>
      <c r="ARI1" s="1687"/>
      <c r="ARJ1" s="1687"/>
      <c r="ARK1" s="1687"/>
      <c r="ARL1" s="1687"/>
      <c r="ARM1" s="1687"/>
      <c r="ARN1" s="1687"/>
      <c r="ARO1" s="1687"/>
      <c r="ARP1" s="1687"/>
      <c r="ARQ1" s="1687"/>
      <c r="ARR1" s="1687"/>
      <c r="ARS1" s="1687"/>
      <c r="ART1" s="1687"/>
      <c r="ARU1" s="1687"/>
      <c r="ARV1" s="1687"/>
      <c r="ARW1" s="1687"/>
      <c r="ARX1" s="1687"/>
      <c r="ARY1" s="1687"/>
      <c r="ARZ1" s="1687"/>
      <c r="ASA1" s="1687"/>
      <c r="ASB1" s="1687"/>
      <c r="ASC1" s="1687"/>
      <c r="ASD1" s="1687"/>
      <c r="ASE1" s="1687"/>
      <c r="ASF1" s="1687"/>
      <c r="ASG1" s="1687"/>
      <c r="ASH1" s="1687"/>
      <c r="ASI1" s="1687"/>
      <c r="ASJ1" s="1687"/>
      <c r="ASK1" s="1687"/>
      <c r="ASL1" s="1687"/>
      <c r="ASM1" s="1687"/>
      <c r="ASN1" s="1687"/>
      <c r="ASO1" s="1687"/>
      <c r="ASP1" s="1687"/>
      <c r="ASQ1" s="1687"/>
      <c r="ASR1" s="1687"/>
      <c r="ASS1" s="1687"/>
      <c r="AST1" s="1687"/>
      <c r="ASU1" s="1687"/>
      <c r="ASV1" s="1687"/>
      <c r="ASW1" s="1687"/>
      <c r="ASX1" s="1687"/>
      <c r="ASY1" s="1687"/>
      <c r="ASZ1" s="1687"/>
      <c r="ATA1" s="1687"/>
      <c r="ATB1" s="1687"/>
      <c r="ATC1" s="1687"/>
      <c r="ATD1" s="1687"/>
      <c r="ATE1" s="1687"/>
      <c r="ATF1" s="1687"/>
      <c r="ATG1" s="1687"/>
      <c r="ATH1" s="1687"/>
      <c r="ATI1" s="1687"/>
      <c r="ATJ1" s="1687"/>
      <c r="ATK1" s="1687"/>
      <c r="ATL1" s="1687"/>
      <c r="ATM1" s="1687"/>
      <c r="ATN1" s="1687"/>
      <c r="ATO1" s="1687"/>
      <c r="ATP1" s="1687"/>
      <c r="ATQ1" s="1687"/>
      <c r="ATR1" s="1687"/>
      <c r="ATS1" s="1687"/>
      <c r="ATT1" s="1687"/>
      <c r="ATU1" s="1687"/>
      <c r="ATV1" s="1687"/>
      <c r="ATW1" s="1687"/>
      <c r="ATX1" s="1687"/>
      <c r="ATY1" s="1687"/>
      <c r="ATZ1" s="1687"/>
      <c r="AUA1" s="1687"/>
      <c r="AUB1" s="1687"/>
      <c r="AUC1" s="1687"/>
      <c r="AUD1" s="1687"/>
      <c r="AUE1" s="1687"/>
      <c r="AUF1" s="1687"/>
      <c r="AUG1" s="1687"/>
      <c r="AUH1" s="1687"/>
      <c r="AUI1" s="1687"/>
      <c r="AUJ1" s="1687"/>
      <c r="AUK1" s="1687"/>
      <c r="AUL1" s="1687"/>
      <c r="AUM1" s="1687"/>
      <c r="AUN1" s="1687"/>
      <c r="AUO1" s="1687"/>
      <c r="AUP1" s="1687"/>
      <c r="AUQ1" s="1687"/>
      <c r="AUR1" s="1687"/>
      <c r="AUS1" s="1687"/>
      <c r="AUT1" s="1687"/>
      <c r="AUU1" s="1687"/>
      <c r="AUV1" s="1687"/>
      <c r="AUW1" s="1687"/>
      <c r="AUX1" s="1687"/>
      <c r="AUY1" s="1687"/>
      <c r="AUZ1" s="1687"/>
      <c r="AVA1" s="1687"/>
      <c r="AVB1" s="1687"/>
      <c r="AVC1" s="1687"/>
      <c r="AVD1" s="1687"/>
      <c r="AVE1" s="1687"/>
      <c r="AVF1" s="1687"/>
      <c r="AVG1" s="1687"/>
      <c r="AVH1" s="1687"/>
      <c r="AVI1" s="1687"/>
      <c r="AVJ1" s="1687"/>
      <c r="AVK1" s="1687"/>
      <c r="AVL1" s="1687"/>
      <c r="AVM1" s="1687"/>
      <c r="AVN1" s="1687"/>
      <c r="AVO1" s="1687"/>
      <c r="AVP1" s="1687"/>
      <c r="AVQ1" s="1687"/>
      <c r="AVR1" s="1687"/>
      <c r="AVS1" s="1687"/>
      <c r="AVT1" s="1687"/>
      <c r="AVU1" s="1687"/>
      <c r="AVV1" s="1687"/>
      <c r="AVW1" s="1687"/>
      <c r="AVX1" s="1687"/>
      <c r="AVY1" s="1687"/>
      <c r="AVZ1" s="1687"/>
      <c r="AWA1" s="1687"/>
      <c r="AWB1" s="1687"/>
      <c r="AWC1" s="1687"/>
      <c r="AWD1" s="1687"/>
      <c r="AWE1" s="1687"/>
      <c r="AWF1" s="1687"/>
      <c r="AWG1" s="1687"/>
      <c r="AWH1" s="1687"/>
      <c r="AWI1" s="1687"/>
      <c r="AWJ1" s="1687"/>
      <c r="AWK1" s="1687"/>
      <c r="AWL1" s="1687"/>
      <c r="AWM1" s="1687"/>
      <c r="AWN1" s="1687"/>
      <c r="AWO1" s="1687"/>
      <c r="AWP1" s="1687"/>
      <c r="AWQ1" s="1687"/>
      <c r="AWR1" s="1687"/>
      <c r="AWS1" s="1687"/>
      <c r="AWT1" s="1687"/>
      <c r="AWU1" s="1687"/>
      <c r="AWV1" s="1687"/>
      <c r="AWW1" s="1687"/>
      <c r="AWX1" s="1687"/>
      <c r="AWY1" s="1687"/>
      <c r="AWZ1" s="1687"/>
      <c r="AXA1" s="1687"/>
      <c r="AXB1" s="1687"/>
      <c r="AXC1" s="1687"/>
      <c r="AXD1" s="1687"/>
      <c r="AXE1" s="1687"/>
      <c r="AXF1" s="1687"/>
      <c r="AXG1" s="1687"/>
      <c r="AXH1" s="1687"/>
      <c r="AXI1" s="1687"/>
      <c r="AXJ1" s="1687"/>
      <c r="AXK1" s="1687"/>
      <c r="AXL1" s="1687"/>
      <c r="AXM1" s="1687"/>
      <c r="AXN1" s="1687"/>
      <c r="AXO1" s="1687"/>
      <c r="AXP1" s="1687"/>
      <c r="AXQ1" s="1687"/>
      <c r="AXR1" s="1687"/>
      <c r="AXS1" s="1687"/>
      <c r="AXT1" s="1687"/>
      <c r="AXU1" s="1687"/>
      <c r="AXV1" s="1687"/>
      <c r="AXW1" s="1687"/>
      <c r="AXX1" s="1687"/>
      <c r="AXY1" s="1687"/>
      <c r="AXZ1" s="1687"/>
      <c r="AYA1" s="1687"/>
      <c r="AYB1" s="1687"/>
      <c r="AYC1" s="1687"/>
      <c r="AYD1" s="1687"/>
      <c r="AYE1" s="1687"/>
      <c r="AYF1" s="1687"/>
      <c r="AYG1" s="1687"/>
      <c r="AYH1" s="1687"/>
      <c r="AYI1" s="1687"/>
      <c r="AYJ1" s="1687"/>
      <c r="AYK1" s="1687"/>
      <c r="AYL1" s="1687"/>
      <c r="AYM1" s="1687"/>
      <c r="AYN1" s="1687"/>
      <c r="AYO1" s="1687"/>
      <c r="AYP1" s="1687"/>
      <c r="AYQ1" s="1687"/>
      <c r="AYR1" s="1687"/>
      <c r="AYS1" s="1687"/>
      <c r="AYT1" s="1687"/>
      <c r="AYU1" s="1687"/>
      <c r="AYV1" s="1687"/>
      <c r="AYW1" s="1687"/>
      <c r="AYX1" s="1687"/>
      <c r="AYY1" s="1687"/>
      <c r="AYZ1" s="1687"/>
      <c r="AZA1" s="1687"/>
      <c r="AZB1" s="1687"/>
      <c r="AZC1" s="1687"/>
      <c r="AZD1" s="1687"/>
      <c r="AZE1" s="1687"/>
      <c r="AZF1" s="1687"/>
      <c r="AZG1" s="1687"/>
      <c r="AZH1" s="1687"/>
      <c r="AZI1" s="1687"/>
      <c r="AZJ1" s="1687"/>
      <c r="AZK1" s="1687"/>
      <c r="AZL1" s="1687"/>
      <c r="AZM1" s="1687"/>
      <c r="AZN1" s="1687"/>
      <c r="AZO1" s="1687"/>
      <c r="AZP1" s="1687"/>
      <c r="AZQ1" s="1687"/>
      <c r="AZR1" s="1687"/>
      <c r="AZS1" s="1687"/>
      <c r="AZT1" s="1687"/>
      <c r="AZU1" s="1687"/>
      <c r="AZV1" s="1687"/>
      <c r="AZW1" s="1687"/>
      <c r="AZX1" s="1687"/>
      <c r="AZY1" s="1687"/>
      <c r="AZZ1" s="1687"/>
      <c r="BAA1" s="1687"/>
      <c r="BAB1" s="1687"/>
      <c r="BAC1" s="1687"/>
      <c r="BAD1" s="1687"/>
      <c r="BAE1" s="1687"/>
      <c r="BAF1" s="1687"/>
      <c r="BAG1" s="1687"/>
      <c r="BAH1" s="1687"/>
      <c r="BAI1" s="1687"/>
      <c r="BAJ1" s="1687"/>
      <c r="BAK1" s="1687"/>
      <c r="BAL1" s="1687"/>
      <c r="BAM1" s="1687"/>
      <c r="BAN1" s="1687"/>
      <c r="BAO1" s="1687"/>
      <c r="BAP1" s="1687"/>
      <c r="BAQ1" s="1687"/>
      <c r="BAR1" s="1687"/>
      <c r="BAS1" s="1687"/>
      <c r="BAT1" s="1687"/>
      <c r="BAU1" s="1687"/>
      <c r="BAV1" s="1687"/>
      <c r="BAW1" s="1687"/>
      <c r="BAX1" s="1687"/>
      <c r="BAY1" s="1687"/>
      <c r="BAZ1" s="1687"/>
      <c r="BBA1" s="1687"/>
      <c r="BBB1" s="1687"/>
      <c r="BBC1" s="1687"/>
      <c r="BBD1" s="1687"/>
      <c r="BBE1" s="1687"/>
      <c r="BBF1" s="1687"/>
      <c r="BBG1" s="1687"/>
      <c r="BBH1" s="1687"/>
      <c r="BBI1" s="1687"/>
      <c r="BBJ1" s="1687"/>
      <c r="BBK1" s="1687"/>
      <c r="BBL1" s="1687"/>
      <c r="BBM1" s="1687"/>
      <c r="BBN1" s="1687"/>
      <c r="BBO1" s="1687"/>
      <c r="BBP1" s="1687"/>
      <c r="BBQ1" s="1687"/>
      <c r="BBR1" s="1687"/>
      <c r="BBS1" s="1687"/>
      <c r="BBT1" s="1687"/>
      <c r="BBU1" s="1687"/>
      <c r="BBV1" s="1687"/>
      <c r="BBW1" s="1687"/>
      <c r="BBX1" s="1687"/>
      <c r="BBY1" s="1687"/>
      <c r="BBZ1" s="1687"/>
      <c r="BCA1" s="1687"/>
      <c r="BCB1" s="1687"/>
      <c r="BCC1" s="1687"/>
      <c r="BCD1" s="1687"/>
      <c r="BCE1" s="1687"/>
      <c r="BCF1" s="1687"/>
      <c r="BCG1" s="1687"/>
      <c r="BCH1" s="1687"/>
      <c r="BCI1" s="1687"/>
      <c r="BCJ1" s="1687"/>
      <c r="BCK1" s="1687"/>
      <c r="BCL1" s="1687"/>
      <c r="BCM1" s="1687"/>
      <c r="BCN1" s="1687"/>
      <c r="BCO1" s="1687"/>
      <c r="BCP1" s="1687"/>
      <c r="BCQ1" s="1687"/>
      <c r="BCR1" s="1687"/>
      <c r="BCS1" s="1687"/>
      <c r="BCT1" s="1687"/>
      <c r="BCU1" s="1687"/>
      <c r="BCV1" s="1687"/>
      <c r="BCW1" s="1687"/>
      <c r="BCX1" s="1687"/>
      <c r="BCY1" s="1687"/>
      <c r="BCZ1" s="1687"/>
      <c r="BDA1" s="1687"/>
      <c r="BDB1" s="1687"/>
      <c r="BDC1" s="1687"/>
      <c r="BDD1" s="1687"/>
      <c r="BDE1" s="1687"/>
      <c r="BDF1" s="1687"/>
      <c r="BDG1" s="1687"/>
      <c r="BDH1" s="1687"/>
      <c r="BDI1" s="1687"/>
      <c r="BDJ1" s="1687"/>
      <c r="BDK1" s="1687"/>
      <c r="BDL1" s="1687"/>
      <c r="BDM1" s="1687"/>
      <c r="BDN1" s="1687"/>
      <c r="BDO1" s="1687"/>
      <c r="BDP1" s="1687"/>
      <c r="BDQ1" s="1687"/>
      <c r="BDR1" s="1687"/>
      <c r="BDS1" s="1687"/>
      <c r="BDT1" s="1687"/>
      <c r="BDU1" s="1687"/>
      <c r="BDV1" s="1687"/>
      <c r="BDW1" s="1687"/>
      <c r="BDX1" s="1687"/>
      <c r="BDY1" s="1687"/>
      <c r="BDZ1" s="1687"/>
      <c r="BEA1" s="1687"/>
      <c r="BEB1" s="1687"/>
      <c r="BEC1" s="1687"/>
      <c r="BED1" s="1687"/>
      <c r="BEE1" s="1687"/>
      <c r="BEF1" s="1687"/>
      <c r="BEG1" s="1687"/>
      <c r="BEH1" s="1687"/>
      <c r="BEI1" s="1687"/>
      <c r="BEJ1" s="1687"/>
      <c r="BEK1" s="1687"/>
      <c r="BEL1" s="1687"/>
      <c r="BEM1" s="1687"/>
      <c r="BEN1" s="1687"/>
      <c r="BEO1" s="1687"/>
      <c r="BEP1" s="1687"/>
      <c r="BEQ1" s="1687"/>
      <c r="BER1" s="1687"/>
      <c r="BES1" s="1687"/>
      <c r="BET1" s="1687"/>
      <c r="BEU1" s="1687"/>
      <c r="BEV1" s="1687"/>
      <c r="BEW1" s="1687"/>
      <c r="BEX1" s="1687"/>
      <c r="BEY1" s="1687"/>
      <c r="BEZ1" s="1687"/>
      <c r="BFA1" s="1687"/>
      <c r="BFB1" s="1687"/>
      <c r="BFC1" s="1687"/>
      <c r="BFD1" s="1687"/>
      <c r="BFE1" s="1687"/>
      <c r="BFF1" s="1687"/>
      <c r="BFG1" s="1687"/>
      <c r="BFH1" s="1687"/>
      <c r="BFI1" s="1687"/>
      <c r="BFJ1" s="1687"/>
      <c r="BFK1" s="1687"/>
      <c r="BFL1" s="1687"/>
      <c r="BFM1" s="1687"/>
      <c r="BFN1" s="1687"/>
      <c r="BFO1" s="1687"/>
      <c r="BFP1" s="1687"/>
      <c r="BFQ1" s="1687"/>
      <c r="BFR1" s="1687"/>
      <c r="BFS1" s="1687"/>
      <c r="BFT1" s="1687"/>
      <c r="BFU1" s="1687"/>
      <c r="BFV1" s="1687"/>
      <c r="BFW1" s="1687"/>
      <c r="BFX1" s="1687"/>
      <c r="BFY1" s="1687"/>
      <c r="BFZ1" s="1687"/>
      <c r="BGA1" s="1687"/>
      <c r="BGB1" s="1687"/>
      <c r="BGC1" s="1687"/>
      <c r="BGD1" s="1687"/>
      <c r="BGE1" s="1687"/>
      <c r="BGF1" s="1687"/>
      <c r="BGG1" s="1687"/>
      <c r="BGH1" s="1687"/>
      <c r="BGI1" s="1687"/>
      <c r="BGJ1" s="1687"/>
      <c r="BGK1" s="1687"/>
      <c r="BGL1" s="1687"/>
      <c r="BGM1" s="1687"/>
      <c r="BGN1" s="1687"/>
      <c r="BGO1" s="1687"/>
      <c r="BGP1" s="1687"/>
      <c r="BGQ1" s="1687"/>
      <c r="BGR1" s="1687"/>
      <c r="BGS1" s="1687"/>
      <c r="BGT1" s="1687"/>
      <c r="BGU1" s="1687"/>
      <c r="BGV1" s="1687"/>
      <c r="BGW1" s="1687"/>
      <c r="BGX1" s="1687"/>
      <c r="BGY1" s="1687"/>
      <c r="BGZ1" s="1687"/>
      <c r="BHA1" s="1687"/>
      <c r="BHB1" s="1687"/>
      <c r="BHC1" s="1687"/>
      <c r="BHD1" s="1687"/>
      <c r="BHE1" s="1687"/>
      <c r="BHF1" s="1687"/>
      <c r="BHG1" s="1687"/>
      <c r="BHH1" s="1687"/>
      <c r="BHI1" s="1687"/>
      <c r="BHJ1" s="1687"/>
      <c r="BHK1" s="1687"/>
      <c r="BHL1" s="1687"/>
      <c r="BHM1" s="1687"/>
      <c r="BHN1" s="1687"/>
      <c r="BHO1" s="1687"/>
      <c r="BHP1" s="1687"/>
      <c r="BHQ1" s="1687"/>
      <c r="BHR1" s="1687"/>
      <c r="BHS1" s="1687"/>
      <c r="BHT1" s="1687"/>
      <c r="BHU1" s="1687"/>
      <c r="BHV1" s="1687"/>
      <c r="BHW1" s="1687"/>
      <c r="BHX1" s="1687"/>
      <c r="BHY1" s="1687"/>
      <c r="BHZ1" s="1687"/>
      <c r="BIA1" s="1687"/>
      <c r="BIB1" s="1687"/>
      <c r="BIC1" s="1687"/>
      <c r="BID1" s="1687"/>
      <c r="BIE1" s="1687"/>
      <c r="BIF1" s="1687"/>
      <c r="BIG1" s="1687"/>
      <c r="BIH1" s="1687"/>
      <c r="BII1" s="1687"/>
      <c r="BIJ1" s="1687"/>
      <c r="BIK1" s="1687"/>
      <c r="BIL1" s="1687"/>
      <c r="BIM1" s="1687"/>
      <c r="BIN1" s="1687"/>
      <c r="BIO1" s="1687"/>
      <c r="BIP1" s="1687"/>
      <c r="BIQ1" s="1687"/>
      <c r="BIR1" s="1687"/>
      <c r="BIS1" s="1687"/>
      <c r="BIT1" s="1687"/>
      <c r="BIU1" s="1687"/>
      <c r="BIV1" s="1687"/>
      <c r="BIW1" s="1687"/>
      <c r="BIX1" s="1687"/>
      <c r="BIY1" s="1687"/>
      <c r="BIZ1" s="1687"/>
      <c r="BJA1" s="1687"/>
      <c r="BJB1" s="1687"/>
      <c r="BJC1" s="1687"/>
      <c r="BJD1" s="1687"/>
      <c r="BJE1" s="1687"/>
      <c r="BJF1" s="1687"/>
      <c r="BJG1" s="1687"/>
      <c r="BJH1" s="1687"/>
      <c r="BJI1" s="1687"/>
      <c r="BJJ1" s="1687"/>
      <c r="BJK1" s="1687"/>
      <c r="BJL1" s="1687"/>
      <c r="BJM1" s="1687"/>
      <c r="BJN1" s="1687"/>
      <c r="BJO1" s="1687"/>
      <c r="BJP1" s="1687"/>
      <c r="BJQ1" s="1687"/>
      <c r="BJR1" s="1687"/>
      <c r="BJS1" s="1687"/>
      <c r="BJT1" s="1687"/>
      <c r="BJU1" s="1687"/>
      <c r="BJV1" s="1687"/>
      <c r="BJW1" s="1687"/>
      <c r="BJX1" s="1687"/>
      <c r="BJY1" s="1687"/>
      <c r="BJZ1" s="1687"/>
      <c r="BKA1" s="1687"/>
      <c r="BKB1" s="1687"/>
      <c r="BKC1" s="1687"/>
      <c r="BKD1" s="1687"/>
      <c r="BKE1" s="1687"/>
      <c r="BKF1" s="1687"/>
      <c r="BKG1" s="1687"/>
      <c r="BKH1" s="1687"/>
      <c r="BKI1" s="1687"/>
      <c r="BKJ1" s="1687"/>
      <c r="BKK1" s="1687"/>
      <c r="BKL1" s="1687"/>
      <c r="BKM1" s="1687"/>
      <c r="BKN1" s="1687"/>
      <c r="BKO1" s="1687"/>
      <c r="BKP1" s="1687"/>
      <c r="BKQ1" s="1687"/>
      <c r="BKR1" s="1687"/>
      <c r="BKS1" s="1687"/>
      <c r="BKT1" s="1687"/>
      <c r="BKU1" s="1687"/>
      <c r="BKV1" s="1687"/>
      <c r="BKW1" s="1687"/>
      <c r="BKX1" s="1687"/>
      <c r="BKY1" s="1687"/>
      <c r="BKZ1" s="1687"/>
      <c r="BLA1" s="1687"/>
      <c r="BLB1" s="1687"/>
      <c r="BLC1" s="1687"/>
      <c r="BLD1" s="1687"/>
      <c r="BLE1" s="1687"/>
      <c r="BLF1" s="1687"/>
      <c r="BLG1" s="1687"/>
      <c r="BLH1" s="1687"/>
      <c r="BLI1" s="1687"/>
      <c r="BLJ1" s="1687"/>
      <c r="BLK1" s="1687"/>
      <c r="BLL1" s="1687"/>
      <c r="BLM1" s="1687"/>
      <c r="BLN1" s="1687"/>
      <c r="BLO1" s="1687"/>
      <c r="BLP1" s="1687"/>
      <c r="BLQ1" s="1687"/>
      <c r="BLR1" s="1687"/>
      <c r="BLS1" s="1687"/>
      <c r="BLT1" s="1687"/>
      <c r="BLU1" s="1687"/>
      <c r="BLV1" s="1687"/>
      <c r="BLW1" s="1687"/>
      <c r="BLX1" s="1687"/>
      <c r="BLY1" s="1687"/>
      <c r="BLZ1" s="1687"/>
      <c r="BMA1" s="1687"/>
      <c r="BMB1" s="1687"/>
      <c r="BMC1" s="1687"/>
      <c r="BMD1" s="1687"/>
      <c r="BME1" s="1687"/>
      <c r="BMF1" s="1687"/>
      <c r="BMG1" s="1687"/>
      <c r="BMH1" s="1687"/>
      <c r="BMI1" s="1687"/>
      <c r="BMJ1" s="1687"/>
      <c r="BMK1" s="1687"/>
      <c r="BML1" s="1687"/>
      <c r="BMM1" s="1687"/>
      <c r="BMN1" s="1687"/>
      <c r="BMO1" s="1687"/>
      <c r="BMP1" s="1687"/>
      <c r="BMQ1" s="1687"/>
      <c r="BMR1" s="1687"/>
      <c r="BMS1" s="1687"/>
      <c r="BMT1" s="1687"/>
      <c r="BMU1" s="1687"/>
      <c r="BMV1" s="1687"/>
      <c r="BMW1" s="1687"/>
      <c r="BMX1" s="1687"/>
      <c r="BMY1" s="1687"/>
      <c r="BMZ1" s="1687"/>
      <c r="BNA1" s="1687"/>
      <c r="BNB1" s="1687"/>
      <c r="BNC1" s="1687"/>
      <c r="BND1" s="1687"/>
      <c r="BNE1" s="1687"/>
      <c r="BNF1" s="1687"/>
      <c r="BNG1" s="1687"/>
      <c r="BNH1" s="1687"/>
      <c r="BNI1" s="1687"/>
      <c r="BNJ1" s="1687"/>
      <c r="BNK1" s="1687"/>
      <c r="BNL1" s="1687"/>
      <c r="BNM1" s="1687"/>
      <c r="BNN1" s="1687"/>
      <c r="BNO1" s="1687"/>
      <c r="BNP1" s="1687"/>
      <c r="BNQ1" s="1687"/>
      <c r="BNR1" s="1687"/>
      <c r="BNS1" s="1687"/>
      <c r="BNT1" s="1687"/>
      <c r="BNU1" s="1687"/>
      <c r="BNV1" s="1687"/>
      <c r="BNW1" s="1687"/>
      <c r="BNX1" s="1687"/>
      <c r="BNY1" s="1687"/>
      <c r="BNZ1" s="1687"/>
      <c r="BOA1" s="1687"/>
      <c r="BOB1" s="1687"/>
      <c r="BOC1" s="1687"/>
      <c r="BOD1" s="1687"/>
      <c r="BOE1" s="1687"/>
      <c r="BOF1" s="1687"/>
      <c r="BOG1" s="1687"/>
      <c r="BOH1" s="1687"/>
      <c r="BOI1" s="1687"/>
      <c r="BOJ1" s="1687"/>
      <c r="BOK1" s="1687"/>
      <c r="BOL1" s="1687"/>
      <c r="BOM1" s="1687"/>
      <c r="BON1" s="1687"/>
      <c r="BOO1" s="1687"/>
      <c r="BOP1" s="1687"/>
      <c r="BOQ1" s="1687"/>
      <c r="BOR1" s="1687"/>
      <c r="BOS1" s="1687"/>
      <c r="BOT1" s="1687"/>
      <c r="BOU1" s="1687"/>
      <c r="BOV1" s="1687"/>
      <c r="BOW1" s="1687"/>
      <c r="BOX1" s="1687"/>
      <c r="BOY1" s="1687"/>
      <c r="BOZ1" s="1687"/>
      <c r="BPA1" s="1687"/>
      <c r="BPB1" s="1687"/>
      <c r="BPC1" s="1687"/>
      <c r="BPD1" s="1687"/>
      <c r="BPE1" s="1687"/>
      <c r="BPF1" s="1687"/>
      <c r="BPG1" s="1687"/>
      <c r="BPH1" s="1687"/>
      <c r="BPI1" s="1687"/>
      <c r="BPJ1" s="1687"/>
      <c r="BPK1" s="1687"/>
      <c r="BPL1" s="1687"/>
      <c r="BPM1" s="1687"/>
      <c r="BPN1" s="1687"/>
      <c r="BPO1" s="1687"/>
      <c r="BPP1" s="1687"/>
      <c r="BPQ1" s="1687"/>
      <c r="BPR1" s="1687"/>
      <c r="BPS1" s="1687"/>
      <c r="BPT1" s="1687"/>
      <c r="BPU1" s="1687"/>
      <c r="BPV1" s="1687"/>
      <c r="BPW1" s="1687"/>
      <c r="BPX1" s="1687"/>
      <c r="BPY1" s="1687"/>
      <c r="BPZ1" s="1687"/>
      <c r="BQA1" s="1687"/>
      <c r="BQB1" s="1687"/>
      <c r="BQC1" s="1687"/>
      <c r="BQD1" s="1687"/>
      <c r="BQE1" s="1687"/>
      <c r="BQF1" s="1687"/>
      <c r="BQG1" s="1687"/>
      <c r="BQH1" s="1687"/>
      <c r="BQI1" s="1687"/>
      <c r="BQJ1" s="1687"/>
      <c r="BQK1" s="1687"/>
      <c r="BQL1" s="1687"/>
      <c r="BQM1" s="1687"/>
      <c r="BQN1" s="1687"/>
      <c r="BQO1" s="1687"/>
      <c r="BQP1" s="1687"/>
      <c r="BQQ1" s="1687"/>
      <c r="BQR1" s="1687"/>
      <c r="BQS1" s="1687"/>
      <c r="BQT1" s="1687"/>
      <c r="BQU1" s="1687"/>
      <c r="BQV1" s="1687"/>
      <c r="BQW1" s="1687"/>
      <c r="BQX1" s="1687"/>
      <c r="BQY1" s="1687"/>
      <c r="BQZ1" s="1687"/>
      <c r="BRA1" s="1687"/>
      <c r="BRB1" s="1687"/>
      <c r="BRC1" s="1687"/>
      <c r="BRD1" s="1687"/>
      <c r="BRE1" s="1687"/>
      <c r="BRF1" s="1687"/>
      <c r="BRG1" s="1687"/>
      <c r="BRH1" s="1687"/>
      <c r="BRI1" s="1687"/>
      <c r="BRJ1" s="1687"/>
      <c r="BRK1" s="1687"/>
      <c r="BRL1" s="1687"/>
      <c r="BRM1" s="1687"/>
      <c r="BRN1" s="1687"/>
      <c r="BRO1" s="1687"/>
      <c r="BRP1" s="1687"/>
      <c r="BRQ1" s="1687"/>
      <c r="BRR1" s="1687"/>
      <c r="BRS1" s="1687"/>
      <c r="BRT1" s="1687"/>
      <c r="BRU1" s="1687"/>
      <c r="BRV1" s="1687"/>
      <c r="BRW1" s="1687"/>
      <c r="BRX1" s="1687"/>
      <c r="BRY1" s="1687"/>
      <c r="BRZ1" s="1687"/>
      <c r="BSA1" s="1687"/>
      <c r="BSB1" s="1687"/>
      <c r="BSC1" s="1687"/>
      <c r="BSD1" s="1687"/>
      <c r="BSE1" s="1687"/>
      <c r="BSF1" s="1687"/>
      <c r="BSG1" s="1687"/>
      <c r="BSH1" s="1687"/>
      <c r="BSI1" s="1687"/>
      <c r="BSJ1" s="1687"/>
      <c r="BSK1" s="1687"/>
      <c r="BSL1" s="1687"/>
      <c r="BSM1" s="1687"/>
      <c r="BSN1" s="1687"/>
      <c r="BSO1" s="1687"/>
      <c r="BSP1" s="1687"/>
      <c r="BSQ1" s="1687"/>
      <c r="BSR1" s="1687"/>
      <c r="BSS1" s="1687"/>
      <c r="BST1" s="1687"/>
      <c r="BSU1" s="1687"/>
      <c r="BSV1" s="1687"/>
      <c r="BSW1" s="1687"/>
      <c r="BSX1" s="1687"/>
      <c r="BSY1" s="1687"/>
      <c r="BSZ1" s="1687"/>
      <c r="BTA1" s="1687"/>
      <c r="BTB1" s="1687"/>
      <c r="BTC1" s="1687"/>
      <c r="BTD1" s="1687"/>
      <c r="BTE1" s="1687"/>
      <c r="BTF1" s="1687"/>
      <c r="BTG1" s="1687"/>
      <c r="BTH1" s="1687"/>
      <c r="BTI1" s="1687"/>
      <c r="BTJ1" s="1687"/>
      <c r="BTK1" s="1687"/>
      <c r="BTL1" s="1687"/>
      <c r="BTM1" s="1687"/>
      <c r="BTN1" s="1687"/>
      <c r="BTO1" s="1687"/>
      <c r="BTP1" s="1687"/>
      <c r="BTQ1" s="1687"/>
      <c r="BTR1" s="1687"/>
      <c r="BTS1" s="1687"/>
      <c r="BTT1" s="1687"/>
      <c r="BTU1" s="1687"/>
      <c r="BTV1" s="1687"/>
      <c r="BTW1" s="1687"/>
      <c r="BTX1" s="1687"/>
      <c r="BTY1" s="1687"/>
      <c r="BTZ1" s="1687"/>
      <c r="BUA1" s="1687"/>
      <c r="BUB1" s="1687"/>
      <c r="BUC1" s="1687"/>
      <c r="BUD1" s="1687"/>
      <c r="BUE1" s="1687"/>
      <c r="BUF1" s="1687"/>
      <c r="BUG1" s="1687"/>
      <c r="BUH1" s="1687"/>
      <c r="BUI1" s="1687"/>
      <c r="BUJ1" s="1687"/>
      <c r="BUK1" s="1687"/>
      <c r="BUL1" s="1687"/>
      <c r="BUM1" s="1687"/>
      <c r="BUN1" s="1687"/>
      <c r="BUO1" s="1687"/>
      <c r="BUP1" s="1687"/>
      <c r="BUQ1" s="1687"/>
      <c r="BUR1" s="1687"/>
      <c r="BUS1" s="1687"/>
      <c r="BUT1" s="1687"/>
      <c r="BUU1" s="1687"/>
      <c r="BUV1" s="1687"/>
      <c r="BUW1" s="1687"/>
      <c r="BUX1" s="1687"/>
      <c r="BUY1" s="1687"/>
      <c r="BUZ1" s="1687"/>
      <c r="BVA1" s="1687"/>
      <c r="BVB1" s="1687"/>
      <c r="BVC1" s="1687"/>
      <c r="BVD1" s="1687"/>
      <c r="BVE1" s="1687"/>
      <c r="BVF1" s="1687"/>
      <c r="BVG1" s="1687"/>
      <c r="BVH1" s="1687"/>
      <c r="BVI1" s="1687"/>
      <c r="BVJ1" s="1687"/>
      <c r="BVK1" s="1687"/>
      <c r="BVL1" s="1687"/>
      <c r="BVM1" s="1687"/>
      <c r="BVN1" s="1687"/>
      <c r="BVO1" s="1687"/>
      <c r="BVP1" s="1687"/>
      <c r="BVQ1" s="1687"/>
      <c r="BVR1" s="1687"/>
      <c r="BVS1" s="1687"/>
      <c r="BVT1" s="1687"/>
      <c r="BVU1" s="1687"/>
      <c r="BVV1" s="1687"/>
      <c r="BVW1" s="1687"/>
      <c r="BVX1" s="1687"/>
      <c r="BVY1" s="1687"/>
      <c r="BVZ1" s="1687"/>
      <c r="BWA1" s="1687"/>
      <c r="BWB1" s="1687"/>
      <c r="BWC1" s="1687"/>
      <c r="BWD1" s="1687"/>
      <c r="BWE1" s="1687"/>
      <c r="BWF1" s="1687"/>
      <c r="BWG1" s="1687"/>
      <c r="BWH1" s="1687"/>
      <c r="BWI1" s="1687"/>
      <c r="BWJ1" s="1687"/>
      <c r="BWK1" s="1687"/>
      <c r="BWL1" s="1687"/>
      <c r="BWM1" s="1687"/>
      <c r="BWN1" s="1687"/>
      <c r="BWO1" s="1687"/>
      <c r="BWP1" s="1687"/>
      <c r="BWQ1" s="1687"/>
      <c r="BWR1" s="1687"/>
      <c r="BWS1" s="1687"/>
      <c r="BWT1" s="1687"/>
      <c r="BWU1" s="1687"/>
      <c r="BWV1" s="1687"/>
      <c r="BWW1" s="1687"/>
      <c r="BWX1" s="1687"/>
      <c r="BWY1" s="1687"/>
      <c r="BWZ1" s="1687"/>
      <c r="BXA1" s="1687"/>
      <c r="BXB1" s="1687"/>
      <c r="BXC1" s="1687"/>
      <c r="BXD1" s="1687"/>
      <c r="BXE1" s="1687"/>
      <c r="BXF1" s="1687"/>
      <c r="BXG1" s="1687"/>
      <c r="BXH1" s="1687"/>
      <c r="BXI1" s="1687"/>
      <c r="BXJ1" s="1687"/>
      <c r="BXK1" s="1687"/>
      <c r="BXL1" s="1687"/>
      <c r="BXM1" s="1687"/>
      <c r="BXN1" s="1687"/>
      <c r="BXO1" s="1687"/>
      <c r="BXP1" s="1687"/>
      <c r="BXQ1" s="1687"/>
      <c r="BXR1" s="1687"/>
      <c r="BXS1" s="1687"/>
      <c r="BXT1" s="1687"/>
      <c r="BXU1" s="1687"/>
      <c r="BXV1" s="1687"/>
      <c r="BXW1" s="1687"/>
      <c r="BXX1" s="1687"/>
      <c r="BXY1" s="1687"/>
      <c r="BXZ1" s="1687"/>
      <c r="BYA1" s="1687"/>
      <c r="BYB1" s="1687"/>
      <c r="BYC1" s="1687"/>
      <c r="BYD1" s="1687"/>
      <c r="BYE1" s="1687"/>
      <c r="BYF1" s="1687"/>
      <c r="BYG1" s="1687"/>
      <c r="BYH1" s="1687"/>
      <c r="BYI1" s="1687"/>
      <c r="BYJ1" s="1687"/>
      <c r="BYK1" s="1687"/>
      <c r="BYL1" s="1687"/>
      <c r="BYM1" s="1687"/>
      <c r="BYN1" s="1687"/>
      <c r="BYO1" s="1687"/>
      <c r="BYP1" s="1687"/>
      <c r="BYQ1" s="1687"/>
      <c r="BYR1" s="1687"/>
      <c r="BYS1" s="1687"/>
      <c r="BYT1" s="1687"/>
      <c r="BYU1" s="1687"/>
      <c r="BYV1" s="1687"/>
      <c r="BYW1" s="1687"/>
      <c r="BYX1" s="1687"/>
      <c r="BYY1" s="1687"/>
      <c r="BYZ1" s="1687"/>
      <c r="BZA1" s="1687"/>
      <c r="BZB1" s="1687"/>
      <c r="BZC1" s="1687"/>
      <c r="BZD1" s="1687"/>
      <c r="BZE1" s="1687"/>
      <c r="BZF1" s="1687"/>
      <c r="BZG1" s="1687"/>
      <c r="BZH1" s="1687"/>
      <c r="BZI1" s="1687"/>
      <c r="BZJ1" s="1687"/>
      <c r="BZK1" s="1687"/>
      <c r="BZL1" s="1687"/>
      <c r="BZM1" s="1687"/>
      <c r="BZN1" s="1687"/>
      <c r="BZO1" s="1687"/>
      <c r="BZP1" s="1687"/>
      <c r="BZQ1" s="1687"/>
      <c r="BZR1" s="1687"/>
      <c r="BZS1" s="1687"/>
      <c r="BZT1" s="1687"/>
      <c r="BZU1" s="1687"/>
      <c r="BZV1" s="1687"/>
      <c r="BZW1" s="1687"/>
      <c r="BZX1" s="1687"/>
      <c r="BZY1" s="1687"/>
      <c r="BZZ1" s="1687"/>
      <c r="CAA1" s="1687"/>
      <c r="CAB1" s="1687"/>
      <c r="CAC1" s="1687"/>
      <c r="CAD1" s="1687"/>
      <c r="CAE1" s="1687"/>
      <c r="CAF1" s="1687"/>
      <c r="CAG1" s="1687"/>
      <c r="CAH1" s="1687"/>
      <c r="CAI1" s="1687"/>
      <c r="CAJ1" s="1687"/>
      <c r="CAK1" s="1687"/>
      <c r="CAL1" s="1687"/>
      <c r="CAM1" s="1687"/>
      <c r="CAN1" s="1687"/>
      <c r="CAO1" s="1687"/>
      <c r="CAP1" s="1687"/>
      <c r="CAQ1" s="1687"/>
      <c r="CAR1" s="1687"/>
      <c r="CAS1" s="1687"/>
      <c r="CAT1" s="1687"/>
      <c r="CAU1" s="1687"/>
      <c r="CAV1" s="1687"/>
      <c r="CAW1" s="1687"/>
      <c r="CAX1" s="1687"/>
      <c r="CAY1" s="1687"/>
      <c r="CAZ1" s="1687"/>
      <c r="CBA1" s="1687"/>
      <c r="CBB1" s="1687"/>
      <c r="CBC1" s="1687"/>
      <c r="CBD1" s="1687"/>
      <c r="CBE1" s="1687"/>
      <c r="CBF1" s="1687"/>
      <c r="CBG1" s="1687"/>
      <c r="CBH1" s="1687"/>
      <c r="CBI1" s="1687"/>
      <c r="CBJ1" s="1687"/>
      <c r="CBK1" s="1687"/>
      <c r="CBL1" s="1687"/>
      <c r="CBM1" s="1687"/>
      <c r="CBN1" s="1687"/>
      <c r="CBO1" s="1687"/>
      <c r="CBP1" s="1687"/>
      <c r="CBQ1" s="1687"/>
      <c r="CBR1" s="1687"/>
      <c r="CBS1" s="1687"/>
      <c r="CBT1" s="1687"/>
      <c r="CBU1" s="1687"/>
      <c r="CBV1" s="1687"/>
      <c r="CBW1" s="1687"/>
      <c r="CBX1" s="1687"/>
      <c r="CBY1" s="1687"/>
      <c r="CBZ1" s="1687"/>
      <c r="CCA1" s="1687"/>
      <c r="CCB1" s="1687"/>
      <c r="CCC1" s="1687"/>
      <c r="CCD1" s="1687"/>
      <c r="CCE1" s="1687"/>
      <c r="CCF1" s="1687"/>
      <c r="CCG1" s="1687"/>
      <c r="CCH1" s="1687"/>
      <c r="CCI1" s="1687"/>
      <c r="CCJ1" s="1687"/>
      <c r="CCK1" s="1687"/>
      <c r="CCL1" s="1687"/>
      <c r="CCM1" s="1687"/>
      <c r="CCN1" s="1687"/>
      <c r="CCO1" s="1687"/>
      <c r="CCP1" s="1687"/>
      <c r="CCQ1" s="1687"/>
      <c r="CCR1" s="1687"/>
      <c r="CCS1" s="1687"/>
      <c r="CCT1" s="1687"/>
      <c r="CCU1" s="1687"/>
      <c r="CCV1" s="1687"/>
      <c r="CCW1" s="1687"/>
      <c r="CCX1" s="1687"/>
      <c r="CCY1" s="1687"/>
      <c r="CCZ1" s="1687"/>
      <c r="CDA1" s="1687"/>
      <c r="CDB1" s="1687"/>
      <c r="CDC1" s="1687"/>
      <c r="CDD1" s="1687"/>
      <c r="CDE1" s="1687"/>
      <c r="CDF1" s="1687"/>
      <c r="CDG1" s="1687"/>
      <c r="CDH1" s="1687"/>
      <c r="CDI1" s="1687"/>
      <c r="CDJ1" s="1687"/>
      <c r="CDK1" s="1687"/>
      <c r="CDL1" s="1687"/>
      <c r="CDM1" s="1687"/>
      <c r="CDN1" s="1687"/>
      <c r="CDO1" s="1687"/>
      <c r="CDP1" s="1687"/>
      <c r="CDQ1" s="1687"/>
      <c r="CDR1" s="1687"/>
      <c r="CDS1" s="1687"/>
      <c r="CDT1" s="1687"/>
      <c r="CDU1" s="1687"/>
      <c r="CDV1" s="1687"/>
      <c r="CDW1" s="1687"/>
      <c r="CDX1" s="1687"/>
      <c r="CDY1" s="1687"/>
      <c r="CDZ1" s="1687"/>
      <c r="CEA1" s="1687"/>
      <c r="CEB1" s="1687"/>
      <c r="CEC1" s="1687"/>
      <c r="CED1" s="1687"/>
      <c r="CEE1" s="1687"/>
      <c r="CEF1" s="1687"/>
      <c r="CEG1" s="1687"/>
      <c r="CEH1" s="1687"/>
      <c r="CEI1" s="1687"/>
      <c r="CEJ1" s="1687"/>
      <c r="CEK1" s="1687"/>
      <c r="CEL1" s="1687"/>
      <c r="CEM1" s="1687"/>
      <c r="CEN1" s="1687"/>
      <c r="CEO1" s="1687"/>
      <c r="CEP1" s="1687"/>
      <c r="CEQ1" s="1687"/>
      <c r="CER1" s="1687"/>
      <c r="CES1" s="1687"/>
      <c r="CET1" s="1687"/>
      <c r="CEU1" s="1687"/>
      <c r="CEV1" s="1687"/>
      <c r="CEW1" s="1687"/>
      <c r="CEX1" s="1687"/>
      <c r="CEY1" s="1687"/>
      <c r="CEZ1" s="1687"/>
      <c r="CFA1" s="1687"/>
      <c r="CFB1" s="1687"/>
      <c r="CFC1" s="1687"/>
      <c r="CFD1" s="1687"/>
      <c r="CFE1" s="1687"/>
      <c r="CFF1" s="1687"/>
      <c r="CFG1" s="1687"/>
      <c r="CFH1" s="1687"/>
      <c r="CFI1" s="1687"/>
      <c r="CFJ1" s="1687"/>
      <c r="CFK1" s="1687"/>
      <c r="CFL1" s="1687"/>
      <c r="CFM1" s="1687"/>
      <c r="CFN1" s="1687"/>
      <c r="CFO1" s="1687"/>
      <c r="CFP1" s="1687"/>
      <c r="CFQ1" s="1687"/>
      <c r="CFR1" s="1687"/>
      <c r="CFS1" s="1687"/>
      <c r="CFT1" s="1687"/>
      <c r="CFU1" s="1687"/>
      <c r="CFV1" s="1687"/>
      <c r="CFW1" s="1687"/>
      <c r="CFX1" s="1687"/>
      <c r="CFY1" s="1687"/>
      <c r="CFZ1" s="1687"/>
      <c r="CGA1" s="1687"/>
      <c r="CGB1" s="1687"/>
      <c r="CGC1" s="1687"/>
      <c r="CGD1" s="1687"/>
      <c r="CGE1" s="1687"/>
      <c r="CGF1" s="1687"/>
      <c r="CGG1" s="1687"/>
      <c r="CGH1" s="1687"/>
      <c r="CGI1" s="1687"/>
      <c r="CGJ1" s="1687"/>
      <c r="CGK1" s="1687"/>
      <c r="CGL1" s="1687"/>
      <c r="CGM1" s="1687"/>
      <c r="CGN1" s="1687"/>
      <c r="CGO1" s="1687"/>
      <c r="CGP1" s="1687"/>
      <c r="CGQ1" s="1687"/>
      <c r="CGR1" s="1687"/>
      <c r="CGS1" s="1687"/>
      <c r="CGT1" s="1687"/>
      <c r="CGU1" s="1687"/>
      <c r="CGV1" s="1687"/>
      <c r="CGW1" s="1687"/>
      <c r="CGX1" s="1687"/>
      <c r="CGY1" s="1687"/>
      <c r="CGZ1" s="1687"/>
      <c r="CHA1" s="1687"/>
      <c r="CHB1" s="1687"/>
      <c r="CHC1" s="1687"/>
      <c r="CHD1" s="1687"/>
      <c r="CHE1" s="1687"/>
      <c r="CHF1" s="1687"/>
      <c r="CHG1" s="1687"/>
      <c r="CHH1" s="1687"/>
      <c r="CHI1" s="1687"/>
      <c r="CHJ1" s="1687"/>
      <c r="CHK1" s="1687"/>
      <c r="CHL1" s="1687"/>
      <c r="CHM1" s="1687"/>
      <c r="CHN1" s="1687"/>
      <c r="CHO1" s="1687"/>
      <c r="CHP1" s="1687"/>
      <c r="CHQ1" s="1687"/>
      <c r="CHR1" s="1687"/>
      <c r="CHS1" s="1687"/>
      <c r="CHT1" s="1687"/>
      <c r="CHU1" s="1687"/>
      <c r="CHV1" s="1687"/>
      <c r="CHW1" s="1687"/>
      <c r="CHX1" s="1687"/>
      <c r="CHY1" s="1687"/>
      <c r="CHZ1" s="1687"/>
      <c r="CIA1" s="1687"/>
      <c r="CIB1" s="1687"/>
      <c r="CIC1" s="1687"/>
      <c r="CID1" s="1687"/>
      <c r="CIE1" s="1687"/>
      <c r="CIF1" s="1687"/>
      <c r="CIG1" s="1687"/>
      <c r="CIH1" s="1687"/>
      <c r="CII1" s="1687"/>
      <c r="CIJ1" s="1687"/>
      <c r="CIK1" s="1687"/>
      <c r="CIL1" s="1687"/>
      <c r="CIM1" s="1687"/>
      <c r="CIN1" s="1687"/>
      <c r="CIO1" s="1687"/>
      <c r="CIP1" s="1687"/>
      <c r="CIQ1" s="1687"/>
      <c r="CIR1" s="1687"/>
      <c r="CIS1" s="1687"/>
      <c r="CIT1" s="1687"/>
      <c r="CIU1" s="1687"/>
      <c r="CIV1" s="1687"/>
      <c r="CIW1" s="1687"/>
      <c r="CIX1" s="1687"/>
      <c r="CIY1" s="1687"/>
      <c r="CIZ1" s="1687"/>
      <c r="CJA1" s="1687"/>
      <c r="CJB1" s="1687"/>
      <c r="CJC1" s="1687"/>
      <c r="CJD1" s="1687"/>
      <c r="CJE1" s="1687"/>
      <c r="CJF1" s="1687"/>
      <c r="CJG1" s="1687"/>
      <c r="CJH1" s="1687"/>
      <c r="CJI1" s="1687"/>
      <c r="CJJ1" s="1687"/>
      <c r="CJK1" s="1687"/>
      <c r="CJL1" s="1687"/>
      <c r="CJM1" s="1687"/>
      <c r="CJN1" s="1687"/>
      <c r="CJO1" s="1687"/>
      <c r="CJP1" s="1687"/>
      <c r="CJQ1" s="1687"/>
      <c r="CJR1" s="1687"/>
      <c r="CJS1" s="1687"/>
      <c r="CJT1" s="1687"/>
      <c r="CJU1" s="1687"/>
      <c r="CJV1" s="1687"/>
      <c r="CJW1" s="1687"/>
      <c r="CJX1" s="1687"/>
      <c r="CJY1" s="1687"/>
      <c r="CJZ1" s="1687"/>
      <c r="CKA1" s="1687"/>
      <c r="CKB1" s="1687"/>
      <c r="CKC1" s="1687"/>
      <c r="CKD1" s="1687"/>
      <c r="CKE1" s="1687"/>
      <c r="CKF1" s="1687"/>
      <c r="CKG1" s="1687"/>
      <c r="CKH1" s="1687"/>
      <c r="CKI1" s="1687"/>
      <c r="CKJ1" s="1687"/>
      <c r="CKK1" s="1687"/>
      <c r="CKL1" s="1687"/>
      <c r="CKM1" s="1687"/>
      <c r="CKN1" s="1687"/>
      <c r="CKO1" s="1687"/>
      <c r="CKP1" s="1687"/>
      <c r="CKQ1" s="1687"/>
      <c r="CKR1" s="1687"/>
      <c r="CKS1" s="1687"/>
      <c r="CKT1" s="1687"/>
      <c r="CKU1" s="1687"/>
      <c r="CKV1" s="1687"/>
      <c r="CKW1" s="1687"/>
      <c r="CKX1" s="1687"/>
      <c r="CKY1" s="1687"/>
      <c r="CKZ1" s="1687"/>
      <c r="CLA1" s="1687"/>
      <c r="CLB1" s="1687"/>
      <c r="CLC1" s="1687"/>
      <c r="CLD1" s="1687"/>
      <c r="CLE1" s="1687"/>
      <c r="CLF1" s="1687"/>
      <c r="CLG1" s="1687"/>
      <c r="CLH1" s="1687"/>
      <c r="CLI1" s="1687"/>
      <c r="CLJ1" s="1687"/>
      <c r="CLK1" s="1687"/>
      <c r="CLL1" s="1687"/>
      <c r="CLM1" s="1687"/>
      <c r="CLN1" s="1687"/>
      <c r="CLO1" s="1687"/>
      <c r="CLP1" s="1687"/>
      <c r="CLQ1" s="1687"/>
      <c r="CLR1" s="1687"/>
      <c r="CLS1" s="1687"/>
      <c r="CLT1" s="1687"/>
      <c r="CLU1" s="1687"/>
      <c r="CLV1" s="1687"/>
      <c r="CLW1" s="1687"/>
      <c r="CLX1" s="1687"/>
      <c r="CLY1" s="1687"/>
      <c r="CLZ1" s="1687"/>
      <c r="CMA1" s="1687"/>
      <c r="CMB1" s="1687"/>
      <c r="CMC1" s="1687"/>
      <c r="CMD1" s="1687"/>
      <c r="CME1" s="1687"/>
      <c r="CMF1" s="1687"/>
      <c r="CMG1" s="1687"/>
      <c r="CMH1" s="1687"/>
      <c r="CMI1" s="1687"/>
      <c r="CMJ1" s="1687"/>
      <c r="CMK1" s="1687"/>
      <c r="CML1" s="1687"/>
      <c r="CMM1" s="1687"/>
      <c r="CMN1" s="1687"/>
      <c r="CMO1" s="1687"/>
      <c r="CMP1" s="1687"/>
      <c r="CMQ1" s="1687"/>
      <c r="CMR1" s="1687"/>
      <c r="CMS1" s="1687"/>
      <c r="CMT1" s="1687"/>
      <c r="CMU1" s="1687"/>
      <c r="CMV1" s="1687"/>
      <c r="CMW1" s="1687"/>
      <c r="CMX1" s="1687"/>
      <c r="CMY1" s="1687"/>
      <c r="CMZ1" s="1687"/>
      <c r="CNA1" s="1687"/>
      <c r="CNB1" s="1687"/>
      <c r="CNC1" s="1687"/>
      <c r="CND1" s="1687"/>
      <c r="CNE1" s="1687"/>
      <c r="CNF1" s="1687"/>
      <c r="CNG1" s="1687"/>
      <c r="CNH1" s="1687"/>
      <c r="CNI1" s="1687"/>
      <c r="CNJ1" s="1687"/>
      <c r="CNK1" s="1687"/>
      <c r="CNL1" s="1687"/>
      <c r="CNM1" s="1687"/>
      <c r="CNN1" s="1687"/>
      <c r="CNO1" s="1687"/>
      <c r="CNP1" s="1687"/>
      <c r="CNQ1" s="1687"/>
      <c r="CNR1" s="1687"/>
      <c r="CNS1" s="1687"/>
      <c r="CNT1" s="1687"/>
      <c r="CNU1" s="1687"/>
      <c r="CNV1" s="1687"/>
      <c r="CNW1" s="1687"/>
      <c r="CNX1" s="1687"/>
      <c r="CNY1" s="1687"/>
      <c r="CNZ1" s="1687"/>
      <c r="COA1" s="1687"/>
      <c r="COB1" s="1687"/>
      <c r="COC1" s="1687"/>
      <c r="COD1" s="1687"/>
      <c r="COE1" s="1687"/>
      <c r="COF1" s="1687"/>
      <c r="COG1" s="1687"/>
      <c r="COH1" s="1687"/>
      <c r="COI1" s="1687"/>
      <c r="COJ1" s="1687"/>
      <c r="COK1" s="1687"/>
      <c r="COL1" s="1687"/>
      <c r="COM1" s="1687"/>
      <c r="CON1" s="1687"/>
      <c r="COO1" s="1687"/>
      <c r="COP1" s="1687"/>
      <c r="COQ1" s="1687"/>
      <c r="COR1" s="1687"/>
      <c r="COS1" s="1687"/>
      <c r="COT1" s="1687"/>
      <c r="COU1" s="1687"/>
      <c r="COV1" s="1687"/>
      <c r="COW1" s="1687"/>
      <c r="COX1" s="1687"/>
      <c r="COY1" s="1687"/>
      <c r="COZ1" s="1687"/>
      <c r="CPA1" s="1687"/>
      <c r="CPB1" s="1687"/>
      <c r="CPC1" s="1687"/>
      <c r="CPD1" s="1687"/>
      <c r="CPE1" s="1687"/>
      <c r="CPF1" s="1687"/>
      <c r="CPG1" s="1687"/>
      <c r="CPH1" s="1687"/>
      <c r="CPI1" s="1687"/>
      <c r="CPJ1" s="1687"/>
      <c r="CPK1" s="1687"/>
      <c r="CPL1" s="1687"/>
      <c r="CPM1" s="1687"/>
      <c r="CPN1" s="1687"/>
      <c r="CPO1" s="1687"/>
      <c r="CPP1" s="1687"/>
      <c r="CPQ1" s="1687"/>
      <c r="CPR1" s="1687"/>
      <c r="CPS1" s="1687"/>
      <c r="CPT1" s="1687"/>
      <c r="CPU1" s="1687"/>
      <c r="CPV1" s="1687"/>
      <c r="CPW1" s="1687"/>
      <c r="CPX1" s="1687"/>
      <c r="CPY1" s="1687"/>
      <c r="CPZ1" s="1687"/>
      <c r="CQA1" s="1687"/>
      <c r="CQB1" s="1687"/>
      <c r="CQC1" s="1687"/>
      <c r="CQD1" s="1687"/>
      <c r="CQE1" s="1687"/>
      <c r="CQF1" s="1687"/>
      <c r="CQG1" s="1687"/>
      <c r="CQH1" s="1687"/>
      <c r="CQI1" s="1687"/>
      <c r="CQJ1" s="1687"/>
      <c r="CQK1" s="1687"/>
      <c r="CQL1" s="1687"/>
      <c r="CQM1" s="1687"/>
      <c r="CQN1" s="1687"/>
      <c r="CQO1" s="1687"/>
      <c r="CQP1" s="1687"/>
      <c r="CQQ1" s="1687"/>
      <c r="CQR1" s="1687"/>
      <c r="CQS1" s="1687"/>
      <c r="CQT1" s="1687"/>
      <c r="CQU1" s="1687"/>
      <c r="CQV1" s="1687"/>
      <c r="CQW1" s="1687"/>
      <c r="CQX1" s="1687"/>
      <c r="CQY1" s="1687"/>
      <c r="CQZ1" s="1687"/>
      <c r="CRA1" s="1687"/>
      <c r="CRB1" s="1687"/>
      <c r="CRC1" s="1687"/>
      <c r="CRD1" s="1687"/>
      <c r="CRE1" s="1687"/>
      <c r="CRF1" s="1687"/>
      <c r="CRG1" s="1687"/>
      <c r="CRH1" s="1687"/>
      <c r="CRI1" s="1687"/>
      <c r="CRJ1" s="1687"/>
      <c r="CRK1" s="1687"/>
      <c r="CRL1" s="1687"/>
      <c r="CRM1" s="1687"/>
      <c r="CRN1" s="1687"/>
      <c r="CRO1" s="1687"/>
      <c r="CRP1" s="1687"/>
      <c r="CRQ1" s="1687"/>
      <c r="CRR1" s="1687"/>
      <c r="CRS1" s="1687"/>
      <c r="CRT1" s="1687"/>
      <c r="CRU1" s="1687"/>
      <c r="CRV1" s="1687"/>
      <c r="CRW1" s="1687"/>
      <c r="CRX1" s="1687"/>
      <c r="CRY1" s="1687"/>
      <c r="CRZ1" s="1687"/>
      <c r="CSA1" s="1687"/>
      <c r="CSB1" s="1687"/>
      <c r="CSC1" s="1687"/>
      <c r="CSD1" s="1687"/>
      <c r="CSE1" s="1687"/>
      <c r="CSF1" s="1687"/>
      <c r="CSG1" s="1687"/>
      <c r="CSH1" s="1687"/>
      <c r="CSI1" s="1687"/>
      <c r="CSJ1" s="1687"/>
      <c r="CSK1" s="1687"/>
      <c r="CSL1" s="1687"/>
      <c r="CSM1" s="1687"/>
      <c r="CSN1" s="1687"/>
      <c r="CSO1" s="1687"/>
      <c r="CSP1" s="1687"/>
      <c r="CSQ1" s="1687"/>
      <c r="CSR1" s="1687"/>
      <c r="CSS1" s="1687"/>
      <c r="CST1" s="1687"/>
      <c r="CSU1" s="1687"/>
      <c r="CSV1" s="1687"/>
      <c r="CSW1" s="1687"/>
      <c r="CSX1" s="1687"/>
      <c r="CSY1" s="1687"/>
      <c r="CSZ1" s="1687"/>
      <c r="CTA1" s="1687"/>
      <c r="CTB1" s="1687"/>
      <c r="CTC1" s="1687"/>
      <c r="CTD1" s="1687"/>
      <c r="CTE1" s="1687"/>
      <c r="CTF1" s="1687"/>
      <c r="CTG1" s="1687"/>
      <c r="CTH1" s="1687"/>
      <c r="CTI1" s="1687"/>
      <c r="CTJ1" s="1687"/>
      <c r="CTK1" s="1687"/>
      <c r="CTL1" s="1687"/>
      <c r="CTM1" s="1687"/>
      <c r="CTN1" s="1687"/>
      <c r="CTO1" s="1687"/>
      <c r="CTP1" s="1687"/>
      <c r="CTQ1" s="1687"/>
      <c r="CTR1" s="1687"/>
      <c r="CTS1" s="1687"/>
      <c r="CTT1" s="1687"/>
      <c r="CTU1" s="1687"/>
      <c r="CTV1" s="1687"/>
      <c r="CTW1" s="1687"/>
      <c r="CTX1" s="1687"/>
      <c r="CTY1" s="1687"/>
      <c r="CTZ1" s="1687"/>
      <c r="CUA1" s="1687"/>
      <c r="CUB1" s="1687"/>
      <c r="CUC1" s="1687"/>
      <c r="CUD1" s="1687"/>
      <c r="CUE1" s="1687"/>
      <c r="CUF1" s="1687"/>
      <c r="CUG1" s="1687"/>
      <c r="CUH1" s="1687"/>
      <c r="CUI1" s="1687"/>
      <c r="CUJ1" s="1687"/>
      <c r="CUK1" s="1687"/>
      <c r="CUL1" s="1687"/>
      <c r="CUM1" s="1687"/>
      <c r="CUN1" s="1687"/>
      <c r="CUO1" s="1687"/>
      <c r="CUP1" s="1687"/>
      <c r="CUQ1" s="1687"/>
      <c r="CUR1" s="1687"/>
      <c r="CUS1" s="1687"/>
      <c r="CUT1" s="1687"/>
      <c r="CUU1" s="1687"/>
      <c r="CUV1" s="1687"/>
      <c r="CUW1" s="1687"/>
      <c r="CUX1" s="1687"/>
      <c r="CUY1" s="1687"/>
      <c r="CUZ1" s="1687"/>
      <c r="CVA1" s="1687"/>
      <c r="CVB1" s="1687"/>
      <c r="CVC1" s="1687"/>
      <c r="CVD1" s="1687"/>
      <c r="CVE1" s="1687"/>
      <c r="CVF1" s="1687"/>
      <c r="CVG1" s="1687"/>
      <c r="CVH1" s="1687"/>
      <c r="CVI1" s="1687"/>
      <c r="CVJ1" s="1687"/>
      <c r="CVK1" s="1687"/>
      <c r="CVL1" s="1687"/>
      <c r="CVM1" s="1687"/>
      <c r="CVN1" s="1687"/>
      <c r="CVO1" s="1687"/>
      <c r="CVP1" s="1687"/>
      <c r="CVQ1" s="1687"/>
      <c r="CVR1" s="1687"/>
      <c r="CVS1" s="1687"/>
      <c r="CVT1" s="1687"/>
      <c r="CVU1" s="1687"/>
      <c r="CVV1" s="1687"/>
      <c r="CVW1" s="1687"/>
      <c r="CVX1" s="1687"/>
      <c r="CVY1" s="1687"/>
      <c r="CVZ1" s="1687"/>
      <c r="CWA1" s="1687"/>
      <c r="CWB1" s="1687"/>
      <c r="CWC1" s="1687"/>
      <c r="CWD1" s="1687"/>
      <c r="CWE1" s="1687"/>
      <c r="CWF1" s="1687"/>
      <c r="CWG1" s="1687"/>
      <c r="CWH1" s="1687"/>
      <c r="CWI1" s="1687"/>
      <c r="CWJ1" s="1687"/>
      <c r="CWK1" s="1687"/>
      <c r="CWL1" s="1687"/>
      <c r="CWM1" s="1687"/>
      <c r="CWN1" s="1687"/>
      <c r="CWO1" s="1687"/>
      <c r="CWP1" s="1687"/>
      <c r="CWQ1" s="1687"/>
      <c r="CWR1" s="1687"/>
      <c r="CWS1" s="1687"/>
      <c r="CWT1" s="1687"/>
      <c r="CWU1" s="1687"/>
      <c r="CWV1" s="1687"/>
      <c r="CWW1" s="1687"/>
      <c r="CWX1" s="1687"/>
      <c r="CWY1" s="1687"/>
      <c r="CWZ1" s="1687"/>
      <c r="CXA1" s="1687"/>
      <c r="CXB1" s="1687"/>
      <c r="CXC1" s="1687"/>
      <c r="CXD1" s="1687"/>
      <c r="CXE1" s="1687"/>
      <c r="CXF1" s="1687"/>
      <c r="CXG1" s="1687"/>
      <c r="CXH1" s="1687"/>
      <c r="CXI1" s="1687"/>
      <c r="CXJ1" s="1687"/>
      <c r="CXK1" s="1687"/>
      <c r="CXL1" s="1687"/>
      <c r="CXM1" s="1687"/>
      <c r="CXN1" s="1687"/>
      <c r="CXO1" s="1687"/>
      <c r="CXP1" s="1687"/>
      <c r="CXQ1" s="1687"/>
      <c r="CXR1" s="1687"/>
      <c r="CXS1" s="1687"/>
      <c r="CXT1" s="1687"/>
      <c r="CXU1" s="1687"/>
      <c r="CXV1" s="1687"/>
      <c r="CXW1" s="1687"/>
      <c r="CXX1" s="1687"/>
      <c r="CXY1" s="1687"/>
      <c r="CXZ1" s="1687"/>
      <c r="CYA1" s="1687"/>
      <c r="CYB1" s="1687"/>
      <c r="CYC1" s="1687"/>
      <c r="CYD1" s="1687"/>
      <c r="CYE1" s="1687"/>
      <c r="CYF1" s="1687"/>
      <c r="CYG1" s="1687"/>
      <c r="CYH1" s="1687"/>
      <c r="CYI1" s="1687"/>
      <c r="CYJ1" s="1687"/>
      <c r="CYK1" s="1687"/>
      <c r="CYL1" s="1687"/>
      <c r="CYM1" s="1687"/>
      <c r="CYN1" s="1687"/>
      <c r="CYO1" s="1687"/>
      <c r="CYP1" s="1687"/>
      <c r="CYQ1" s="1687"/>
      <c r="CYR1" s="1687"/>
      <c r="CYS1" s="1687"/>
      <c r="CYT1" s="1687"/>
      <c r="CYU1" s="1687"/>
      <c r="CYV1" s="1687"/>
      <c r="CYW1" s="1687"/>
      <c r="CYX1" s="1687"/>
      <c r="CYY1" s="1687"/>
      <c r="CYZ1" s="1687"/>
      <c r="CZA1" s="1687"/>
      <c r="CZB1" s="1687"/>
      <c r="CZC1" s="1687"/>
      <c r="CZD1" s="1687"/>
      <c r="CZE1" s="1687"/>
      <c r="CZF1" s="1687"/>
      <c r="CZG1" s="1687"/>
      <c r="CZH1" s="1687"/>
      <c r="CZI1" s="1687"/>
      <c r="CZJ1" s="1687"/>
      <c r="CZK1" s="1687"/>
      <c r="CZL1" s="1687"/>
      <c r="CZM1" s="1687"/>
      <c r="CZN1" s="1687"/>
      <c r="CZO1" s="1687"/>
      <c r="CZP1" s="1687"/>
      <c r="CZQ1" s="1687"/>
      <c r="CZR1" s="1687"/>
      <c r="CZS1" s="1687"/>
      <c r="CZT1" s="1687"/>
      <c r="CZU1" s="1687"/>
      <c r="CZV1" s="1687"/>
      <c r="CZW1" s="1687"/>
      <c r="CZX1" s="1687"/>
      <c r="CZY1" s="1687"/>
      <c r="CZZ1" s="1687"/>
      <c r="DAA1" s="1687"/>
      <c r="DAB1" s="1687"/>
      <c r="DAC1" s="1687"/>
      <c r="DAD1" s="1687"/>
      <c r="DAE1" s="1687"/>
      <c r="DAF1" s="1687"/>
      <c r="DAG1" s="1687"/>
      <c r="DAH1" s="1687"/>
      <c r="DAI1" s="1687"/>
      <c r="DAJ1" s="1687"/>
      <c r="DAK1" s="1687"/>
      <c r="DAL1" s="1687"/>
      <c r="DAM1" s="1687"/>
      <c r="DAN1" s="1687"/>
      <c r="DAO1" s="1687"/>
      <c r="DAP1" s="1687"/>
      <c r="DAQ1" s="1687"/>
      <c r="DAR1" s="1687"/>
      <c r="DAS1" s="1687"/>
      <c r="DAT1" s="1687"/>
      <c r="DAU1" s="1687"/>
      <c r="DAV1" s="1687"/>
      <c r="DAW1" s="1687"/>
      <c r="DAX1" s="1687"/>
      <c r="DAY1" s="1687"/>
      <c r="DAZ1" s="1687"/>
      <c r="DBA1" s="1687"/>
      <c r="DBB1" s="1687"/>
      <c r="DBC1" s="1687"/>
      <c r="DBD1" s="1687"/>
      <c r="DBE1" s="1687"/>
      <c r="DBF1" s="1687"/>
      <c r="DBG1" s="1687"/>
      <c r="DBH1" s="1687"/>
      <c r="DBI1" s="1687"/>
      <c r="DBJ1" s="1687"/>
      <c r="DBK1" s="1687"/>
      <c r="DBL1" s="1687"/>
      <c r="DBM1" s="1687"/>
      <c r="DBN1" s="1687"/>
      <c r="DBO1" s="1687"/>
      <c r="DBP1" s="1687"/>
      <c r="DBQ1" s="1687"/>
      <c r="DBR1" s="1687"/>
      <c r="DBS1" s="1687"/>
      <c r="DBT1" s="1687"/>
      <c r="DBU1" s="1687"/>
      <c r="DBV1" s="1687"/>
      <c r="DBW1" s="1687"/>
      <c r="DBX1" s="1687"/>
      <c r="DBY1" s="1687"/>
      <c r="DBZ1" s="1687"/>
      <c r="DCA1" s="1687"/>
      <c r="DCB1" s="1687"/>
      <c r="DCC1" s="1687"/>
      <c r="DCD1" s="1687"/>
      <c r="DCE1" s="1687"/>
      <c r="DCF1" s="1687"/>
      <c r="DCG1" s="1687"/>
      <c r="DCH1" s="1687"/>
      <c r="DCI1" s="1687"/>
      <c r="DCJ1" s="1687"/>
      <c r="DCK1" s="1687"/>
      <c r="DCL1" s="1687"/>
      <c r="DCM1" s="1687"/>
      <c r="DCN1" s="1687"/>
      <c r="DCO1" s="1687"/>
      <c r="DCP1" s="1687"/>
      <c r="DCQ1" s="1687"/>
      <c r="DCR1" s="1687"/>
      <c r="DCS1" s="1687"/>
      <c r="DCT1" s="1687"/>
      <c r="DCU1" s="1687"/>
      <c r="DCV1" s="1687"/>
      <c r="DCW1" s="1687"/>
      <c r="DCX1" s="1687"/>
      <c r="DCY1" s="1687"/>
      <c r="DCZ1" s="1687"/>
      <c r="DDA1" s="1687"/>
      <c r="DDB1" s="1687"/>
      <c r="DDC1" s="1687"/>
      <c r="DDD1" s="1687"/>
      <c r="DDE1" s="1687"/>
      <c r="DDF1" s="1687"/>
      <c r="DDG1" s="1687"/>
      <c r="DDH1" s="1687"/>
      <c r="DDI1" s="1687"/>
      <c r="DDJ1" s="1687"/>
      <c r="DDK1" s="1687"/>
      <c r="DDL1" s="1687"/>
      <c r="DDM1" s="1687"/>
      <c r="DDN1" s="1687"/>
      <c r="DDO1" s="1687"/>
      <c r="DDP1" s="1687"/>
      <c r="DDQ1" s="1687"/>
      <c r="DDR1" s="1687"/>
      <c r="DDS1" s="1687"/>
      <c r="DDT1" s="1687"/>
      <c r="DDU1" s="1687"/>
      <c r="DDV1" s="1687"/>
      <c r="DDW1" s="1687"/>
      <c r="DDX1" s="1687"/>
      <c r="DDY1" s="1687"/>
      <c r="DDZ1" s="1687"/>
      <c r="DEA1" s="1687"/>
      <c r="DEB1" s="1687"/>
      <c r="DEC1" s="1687"/>
      <c r="DED1" s="1687"/>
      <c r="DEE1" s="1687"/>
      <c r="DEF1" s="1687"/>
      <c r="DEG1" s="1687"/>
      <c r="DEH1" s="1687"/>
      <c r="DEI1" s="1687"/>
      <c r="DEJ1" s="1687"/>
      <c r="DEK1" s="1687"/>
      <c r="DEL1" s="1687"/>
      <c r="DEM1" s="1687"/>
      <c r="DEN1" s="1687"/>
      <c r="DEO1" s="1687"/>
      <c r="DEP1" s="1687"/>
      <c r="DEQ1" s="1687"/>
      <c r="DER1" s="1687"/>
      <c r="DES1" s="1687"/>
      <c r="DET1" s="1687"/>
      <c r="DEU1" s="1687"/>
      <c r="DEV1" s="1687"/>
      <c r="DEW1" s="1687"/>
      <c r="DEX1" s="1687"/>
      <c r="DEY1" s="1687"/>
      <c r="DEZ1" s="1687"/>
      <c r="DFA1" s="1687"/>
      <c r="DFB1" s="1687"/>
      <c r="DFC1" s="1687"/>
      <c r="DFD1" s="1687"/>
      <c r="DFE1" s="1687"/>
      <c r="DFF1" s="1687"/>
      <c r="DFG1" s="1687"/>
      <c r="DFH1" s="1687"/>
      <c r="DFI1" s="1687"/>
      <c r="DFJ1" s="1687"/>
      <c r="DFK1" s="1687"/>
      <c r="DFL1" s="1687"/>
      <c r="DFM1" s="1687"/>
      <c r="DFN1" s="1687"/>
      <c r="DFO1" s="1687"/>
      <c r="DFP1" s="1687"/>
      <c r="DFQ1" s="1687"/>
      <c r="DFR1" s="1687"/>
      <c r="DFS1" s="1687"/>
      <c r="DFT1" s="1687"/>
      <c r="DFU1" s="1687"/>
      <c r="DFV1" s="1687"/>
      <c r="DFW1" s="1687"/>
      <c r="DFX1" s="1687"/>
      <c r="DFY1" s="1687"/>
      <c r="DFZ1" s="1687"/>
      <c r="DGA1" s="1687"/>
      <c r="DGB1" s="1687"/>
      <c r="DGC1" s="1687"/>
      <c r="DGD1" s="1687"/>
      <c r="DGE1" s="1687"/>
      <c r="DGF1" s="1687"/>
      <c r="DGG1" s="1687"/>
      <c r="DGH1" s="1687"/>
      <c r="DGI1" s="1687"/>
      <c r="DGJ1" s="1687"/>
      <c r="DGK1" s="1687"/>
      <c r="DGL1" s="1687"/>
      <c r="DGM1" s="1687"/>
      <c r="DGN1" s="1687"/>
      <c r="DGO1" s="1687"/>
      <c r="DGP1" s="1687"/>
      <c r="DGQ1" s="1687"/>
      <c r="DGR1" s="1687"/>
      <c r="DGS1" s="1687"/>
      <c r="DGT1" s="1687"/>
      <c r="DGU1" s="1687"/>
      <c r="DGV1" s="1687"/>
      <c r="DGW1" s="1687"/>
      <c r="DGX1" s="1687"/>
      <c r="DGY1" s="1687"/>
      <c r="DGZ1" s="1687"/>
      <c r="DHA1" s="1687"/>
      <c r="DHB1" s="1687"/>
      <c r="DHC1" s="1687"/>
      <c r="DHD1" s="1687"/>
      <c r="DHE1" s="1687"/>
      <c r="DHF1" s="1687"/>
      <c r="DHG1" s="1687"/>
      <c r="DHH1" s="1687"/>
      <c r="DHI1" s="1687"/>
      <c r="DHJ1" s="1687"/>
      <c r="DHK1" s="1687"/>
      <c r="DHL1" s="1687"/>
      <c r="DHM1" s="1687"/>
      <c r="DHN1" s="1687"/>
      <c r="DHO1" s="1687"/>
      <c r="DHP1" s="1687"/>
      <c r="DHQ1" s="1687"/>
      <c r="DHR1" s="1687"/>
      <c r="DHS1" s="1687"/>
      <c r="DHT1" s="1687"/>
      <c r="DHU1" s="1687"/>
      <c r="DHV1" s="1687"/>
      <c r="DHW1" s="1687"/>
      <c r="DHX1" s="1687"/>
      <c r="DHY1" s="1687"/>
      <c r="DHZ1" s="1687"/>
      <c r="DIA1" s="1687"/>
      <c r="DIB1" s="1687"/>
      <c r="DIC1" s="1687"/>
      <c r="DID1" s="1687"/>
      <c r="DIE1" s="1687"/>
      <c r="DIF1" s="1687"/>
      <c r="DIG1" s="1687"/>
      <c r="DIH1" s="1687"/>
      <c r="DII1" s="1687"/>
      <c r="DIJ1" s="1687"/>
      <c r="DIK1" s="1687"/>
      <c r="DIL1" s="1687"/>
      <c r="DIM1" s="1687"/>
      <c r="DIN1" s="1687"/>
      <c r="DIO1" s="1687"/>
      <c r="DIP1" s="1687"/>
      <c r="DIQ1" s="1687"/>
      <c r="DIR1" s="1687"/>
      <c r="DIS1" s="1687"/>
      <c r="DIT1" s="1687"/>
      <c r="DIU1" s="1687"/>
      <c r="DIV1" s="1687"/>
      <c r="DIW1" s="1687"/>
      <c r="DIX1" s="1687"/>
      <c r="DIY1" s="1687"/>
      <c r="DIZ1" s="1687"/>
      <c r="DJA1" s="1687"/>
      <c r="DJB1" s="1687"/>
      <c r="DJC1" s="1687"/>
      <c r="DJD1" s="1687"/>
      <c r="DJE1" s="1687"/>
      <c r="DJF1" s="1687"/>
      <c r="DJG1" s="1687"/>
      <c r="DJH1" s="1687"/>
      <c r="DJI1" s="1687"/>
      <c r="DJJ1" s="1687"/>
      <c r="DJK1" s="1687"/>
      <c r="DJL1" s="1687"/>
      <c r="DJM1" s="1687"/>
      <c r="DJN1" s="1687"/>
      <c r="DJO1" s="1687"/>
      <c r="DJP1" s="1687"/>
      <c r="DJQ1" s="1687"/>
      <c r="DJR1" s="1687"/>
      <c r="DJS1" s="1687"/>
      <c r="DJT1" s="1687"/>
      <c r="DJU1" s="1687"/>
      <c r="DJV1" s="1687"/>
      <c r="DJW1" s="1687"/>
      <c r="DJX1" s="1687"/>
      <c r="DJY1" s="1687"/>
      <c r="DJZ1" s="1687"/>
      <c r="DKA1" s="1687"/>
      <c r="DKB1" s="1687"/>
      <c r="DKC1" s="1687"/>
      <c r="DKD1" s="1687"/>
      <c r="DKE1" s="1687"/>
      <c r="DKF1" s="1687"/>
      <c r="DKG1" s="1687"/>
      <c r="DKH1" s="1687"/>
      <c r="DKI1" s="1687"/>
      <c r="DKJ1" s="1687"/>
      <c r="DKK1" s="1687"/>
      <c r="DKL1" s="1687"/>
      <c r="DKM1" s="1687"/>
      <c r="DKN1" s="1687"/>
      <c r="DKO1" s="1687"/>
      <c r="DKP1" s="1687"/>
      <c r="DKQ1" s="1687"/>
      <c r="DKR1" s="1687"/>
      <c r="DKS1" s="1687"/>
      <c r="DKT1" s="1687"/>
      <c r="DKU1" s="1687"/>
      <c r="DKV1" s="1687"/>
      <c r="DKW1" s="1687"/>
      <c r="DKX1" s="1687"/>
      <c r="DKY1" s="1687"/>
      <c r="DKZ1" s="1687"/>
      <c r="DLA1" s="1687"/>
      <c r="DLB1" s="1687"/>
      <c r="DLC1" s="1687"/>
      <c r="DLD1" s="1687"/>
      <c r="DLE1" s="1687"/>
      <c r="DLF1" s="1687"/>
      <c r="DLG1" s="1687"/>
      <c r="DLH1" s="1687"/>
      <c r="DLI1" s="1687"/>
      <c r="DLJ1" s="1687"/>
      <c r="DLK1" s="1687"/>
      <c r="DLL1" s="1687"/>
      <c r="DLM1" s="1687"/>
      <c r="DLN1" s="1687"/>
      <c r="DLO1" s="1687"/>
      <c r="DLP1" s="1687"/>
      <c r="DLQ1" s="1687"/>
      <c r="DLR1" s="1687"/>
      <c r="DLS1" s="1687"/>
      <c r="DLT1" s="1687"/>
      <c r="DLU1" s="1687"/>
      <c r="DLV1" s="1687"/>
      <c r="DLW1" s="1687"/>
      <c r="DLX1" s="1687"/>
      <c r="DLY1" s="1687"/>
      <c r="DLZ1" s="1687"/>
      <c r="DMA1" s="1687"/>
      <c r="DMB1" s="1687"/>
      <c r="DMC1" s="1687"/>
      <c r="DMD1" s="1687"/>
      <c r="DME1" s="1687"/>
      <c r="DMF1" s="1687"/>
      <c r="DMG1" s="1687"/>
      <c r="DMH1" s="1687"/>
      <c r="DMI1" s="1687"/>
      <c r="DMJ1" s="1687"/>
      <c r="DMK1" s="1687"/>
      <c r="DML1" s="1687"/>
      <c r="DMM1" s="1687"/>
      <c r="DMN1" s="1687"/>
      <c r="DMO1" s="1687"/>
      <c r="DMP1" s="1687"/>
      <c r="DMQ1" s="1687"/>
      <c r="DMR1" s="1687"/>
      <c r="DMS1" s="1687"/>
      <c r="DMT1" s="1687"/>
      <c r="DMU1" s="1687"/>
      <c r="DMV1" s="1687"/>
      <c r="DMW1" s="1687"/>
      <c r="DMX1" s="1687"/>
      <c r="DMY1" s="1687"/>
      <c r="DMZ1" s="1687"/>
      <c r="DNA1" s="1687"/>
      <c r="DNB1" s="1687"/>
      <c r="DNC1" s="1687"/>
      <c r="DND1" s="1687"/>
      <c r="DNE1" s="1687"/>
      <c r="DNF1" s="1687"/>
      <c r="DNG1" s="1687"/>
      <c r="DNH1" s="1687"/>
      <c r="DNI1" s="1687"/>
      <c r="DNJ1" s="1687"/>
      <c r="DNK1" s="1687"/>
      <c r="DNL1" s="1687"/>
      <c r="DNM1" s="1687"/>
      <c r="DNN1" s="1687"/>
      <c r="DNO1" s="1687"/>
      <c r="DNP1" s="1687"/>
      <c r="DNQ1" s="1687"/>
      <c r="DNR1" s="1687"/>
      <c r="DNS1" s="1687"/>
      <c r="DNT1" s="1687"/>
      <c r="DNU1" s="1687"/>
      <c r="DNV1" s="1687"/>
      <c r="DNW1" s="1687"/>
      <c r="DNX1" s="1687"/>
      <c r="DNY1" s="1687"/>
      <c r="DNZ1" s="1687"/>
      <c r="DOA1" s="1687"/>
      <c r="DOB1" s="1687"/>
      <c r="DOC1" s="1687"/>
      <c r="DOD1" s="1687"/>
      <c r="DOE1" s="1687"/>
      <c r="DOF1" s="1687"/>
      <c r="DOG1" s="1687"/>
      <c r="DOH1" s="1687"/>
      <c r="DOI1" s="1687"/>
      <c r="DOJ1" s="1687"/>
      <c r="DOK1" s="1687"/>
      <c r="DOL1" s="1687"/>
      <c r="DOM1" s="1687"/>
      <c r="DON1" s="1687"/>
      <c r="DOO1" s="1687"/>
      <c r="DOP1" s="1687"/>
      <c r="DOQ1" s="1687"/>
      <c r="DOR1" s="1687"/>
      <c r="DOS1" s="1687"/>
      <c r="DOT1" s="1687"/>
      <c r="DOU1" s="1687"/>
      <c r="DOV1" s="1687"/>
      <c r="DOW1" s="1687"/>
      <c r="DOX1" s="1687"/>
      <c r="DOY1" s="1687"/>
      <c r="DOZ1" s="1687"/>
      <c r="DPA1" s="1687"/>
      <c r="DPB1" s="1687"/>
      <c r="DPC1" s="1687"/>
      <c r="DPD1" s="1687"/>
      <c r="DPE1" s="1687"/>
      <c r="DPF1" s="1687"/>
      <c r="DPG1" s="1687"/>
      <c r="DPH1" s="1687"/>
      <c r="DPI1" s="1687"/>
      <c r="DPJ1" s="1687"/>
      <c r="DPK1" s="1687"/>
      <c r="DPL1" s="1687"/>
      <c r="DPM1" s="1687"/>
      <c r="DPN1" s="1687"/>
      <c r="DPO1" s="1687"/>
      <c r="DPP1" s="1687"/>
      <c r="DPQ1" s="1687"/>
      <c r="DPR1" s="1687"/>
      <c r="DPS1" s="1687"/>
      <c r="DPT1" s="1687"/>
      <c r="DPU1" s="1687"/>
      <c r="DPV1" s="1687"/>
      <c r="DPW1" s="1687"/>
      <c r="DPX1" s="1687"/>
      <c r="DPY1" s="1687"/>
      <c r="DPZ1" s="1687"/>
      <c r="DQA1" s="1687"/>
      <c r="DQB1" s="1687"/>
      <c r="DQC1" s="1687"/>
      <c r="DQD1" s="1687"/>
      <c r="DQE1" s="1687"/>
      <c r="DQF1" s="1687"/>
      <c r="DQG1" s="1687"/>
      <c r="DQH1" s="1687"/>
      <c r="DQI1" s="1687"/>
      <c r="DQJ1" s="1687"/>
      <c r="DQK1" s="1687"/>
      <c r="DQL1" s="1687"/>
      <c r="DQM1" s="1687"/>
      <c r="DQN1" s="1687"/>
      <c r="DQO1" s="1687"/>
      <c r="DQP1" s="1687"/>
      <c r="DQQ1" s="1687"/>
      <c r="DQR1" s="1687"/>
      <c r="DQS1" s="1687"/>
      <c r="DQT1" s="1687"/>
      <c r="DQU1" s="1687"/>
      <c r="DQV1" s="1687"/>
      <c r="DQW1" s="1687"/>
      <c r="DQX1" s="1687"/>
      <c r="DQY1" s="1687"/>
      <c r="DQZ1" s="1687"/>
      <c r="DRA1" s="1687"/>
      <c r="DRB1" s="1687"/>
      <c r="DRC1" s="1687"/>
      <c r="DRD1" s="1687"/>
      <c r="DRE1" s="1687"/>
      <c r="DRF1" s="1687"/>
      <c r="DRG1" s="1687"/>
      <c r="DRH1" s="1687"/>
      <c r="DRI1" s="1687"/>
      <c r="DRJ1" s="1687"/>
      <c r="DRK1" s="1687"/>
      <c r="DRL1" s="1687"/>
      <c r="DRM1" s="1687"/>
      <c r="DRN1" s="1687"/>
      <c r="DRO1" s="1687"/>
      <c r="DRP1" s="1687"/>
      <c r="DRQ1" s="1687"/>
      <c r="DRR1" s="1687"/>
      <c r="DRS1" s="1687"/>
      <c r="DRT1" s="1687"/>
      <c r="DRU1" s="1687"/>
      <c r="DRV1" s="1687"/>
      <c r="DRW1" s="1687"/>
      <c r="DRX1" s="1687"/>
      <c r="DRY1" s="1687"/>
      <c r="DRZ1" s="1687"/>
      <c r="DSA1" s="1687"/>
      <c r="DSB1" s="1687"/>
      <c r="DSC1" s="1687"/>
      <c r="DSD1" s="1687"/>
      <c r="DSE1" s="1687"/>
      <c r="DSF1" s="1687"/>
      <c r="DSG1" s="1687"/>
      <c r="DSH1" s="1687"/>
      <c r="DSI1" s="1687"/>
      <c r="DSJ1" s="1687"/>
      <c r="DSK1" s="1687"/>
      <c r="DSL1" s="1687"/>
      <c r="DSM1" s="1687"/>
      <c r="DSN1" s="1687"/>
      <c r="DSO1" s="1687"/>
      <c r="DSP1" s="1687"/>
      <c r="DSQ1" s="1687"/>
      <c r="DSR1" s="1687"/>
      <c r="DSS1" s="1687"/>
      <c r="DST1" s="1687"/>
      <c r="DSU1" s="1687"/>
      <c r="DSV1" s="1687"/>
      <c r="DSW1" s="1687"/>
      <c r="DSX1" s="1687"/>
      <c r="DSY1" s="1687"/>
      <c r="DSZ1" s="1687"/>
      <c r="DTA1" s="1687"/>
      <c r="DTB1" s="1687"/>
      <c r="DTC1" s="1687"/>
      <c r="DTD1" s="1687"/>
      <c r="DTE1" s="1687"/>
      <c r="DTF1" s="1687"/>
      <c r="DTG1" s="1687"/>
      <c r="DTH1" s="1687"/>
      <c r="DTI1" s="1687"/>
      <c r="DTJ1" s="1687"/>
      <c r="DTK1" s="1687"/>
      <c r="DTL1" s="1687"/>
      <c r="DTM1" s="1687"/>
      <c r="DTN1" s="1687"/>
      <c r="DTO1" s="1687"/>
      <c r="DTP1" s="1687"/>
      <c r="DTQ1" s="1687"/>
      <c r="DTR1" s="1687"/>
      <c r="DTS1" s="1687"/>
      <c r="DTT1" s="1687"/>
      <c r="DTU1" s="1687"/>
      <c r="DTV1" s="1687"/>
      <c r="DTW1" s="1687"/>
      <c r="DTX1" s="1687"/>
      <c r="DTY1" s="1687"/>
      <c r="DTZ1" s="1687"/>
      <c r="DUA1" s="1687"/>
      <c r="DUB1" s="1687"/>
      <c r="DUC1" s="1687"/>
      <c r="DUD1" s="1687"/>
      <c r="DUE1" s="1687"/>
      <c r="DUF1" s="1687"/>
      <c r="DUG1" s="1687"/>
      <c r="DUH1" s="1687"/>
      <c r="DUI1" s="1687"/>
      <c r="DUJ1" s="1687"/>
      <c r="DUK1" s="1687"/>
      <c r="DUL1" s="1687"/>
      <c r="DUM1" s="1687"/>
      <c r="DUN1" s="1687"/>
      <c r="DUO1" s="1687"/>
      <c r="DUP1" s="1687"/>
      <c r="DUQ1" s="1687"/>
      <c r="DUR1" s="1687"/>
      <c r="DUS1" s="1687"/>
      <c r="DUT1" s="1687"/>
      <c r="DUU1" s="1687"/>
      <c r="DUV1" s="1687"/>
      <c r="DUW1" s="1687"/>
      <c r="DUX1" s="1687"/>
      <c r="DUY1" s="1687"/>
      <c r="DUZ1" s="1687"/>
      <c r="DVA1" s="1687"/>
      <c r="DVB1" s="1687"/>
      <c r="DVC1" s="1687"/>
      <c r="DVD1" s="1687"/>
      <c r="DVE1" s="1687"/>
      <c r="DVF1" s="1687"/>
      <c r="DVG1" s="1687"/>
      <c r="DVH1" s="1687"/>
      <c r="DVI1" s="1687"/>
      <c r="DVJ1" s="1687"/>
      <c r="DVK1" s="1687"/>
      <c r="DVL1" s="1687"/>
      <c r="DVM1" s="1687"/>
      <c r="DVN1" s="1687"/>
      <c r="DVO1" s="1687"/>
      <c r="DVP1" s="1687"/>
      <c r="DVQ1" s="1687"/>
      <c r="DVR1" s="1687"/>
      <c r="DVS1" s="1687"/>
      <c r="DVT1" s="1687"/>
      <c r="DVU1" s="1687"/>
      <c r="DVV1" s="1687"/>
      <c r="DVW1" s="1687"/>
      <c r="DVX1" s="1687"/>
      <c r="DVY1" s="1687"/>
      <c r="DVZ1" s="1687"/>
      <c r="DWA1" s="1687"/>
      <c r="DWB1" s="1687"/>
      <c r="DWC1" s="1687"/>
      <c r="DWD1" s="1687"/>
      <c r="DWE1" s="1687"/>
      <c r="DWF1" s="1687"/>
      <c r="DWG1" s="1687"/>
      <c r="DWH1" s="1687"/>
      <c r="DWI1" s="1687"/>
      <c r="DWJ1" s="1687"/>
      <c r="DWK1" s="1687"/>
      <c r="DWL1" s="1687"/>
      <c r="DWM1" s="1687"/>
      <c r="DWN1" s="1687"/>
      <c r="DWO1" s="1687"/>
      <c r="DWP1" s="1687"/>
      <c r="DWQ1" s="1687"/>
      <c r="DWR1" s="1687"/>
      <c r="DWS1" s="1687"/>
      <c r="DWT1" s="1687"/>
      <c r="DWU1" s="1687"/>
      <c r="DWV1" s="1687"/>
      <c r="DWW1" s="1687"/>
      <c r="DWX1" s="1687"/>
      <c r="DWY1" s="1687"/>
      <c r="DWZ1" s="1687"/>
      <c r="DXA1" s="1687"/>
      <c r="DXB1" s="1687"/>
      <c r="DXC1" s="1687"/>
      <c r="DXD1" s="1687"/>
      <c r="DXE1" s="1687"/>
      <c r="DXF1" s="1687"/>
      <c r="DXG1" s="1687"/>
      <c r="DXH1" s="1687"/>
      <c r="DXI1" s="1687"/>
      <c r="DXJ1" s="1687"/>
      <c r="DXK1" s="1687"/>
      <c r="DXL1" s="1687"/>
      <c r="DXM1" s="1687"/>
      <c r="DXN1" s="1687"/>
      <c r="DXO1" s="1687"/>
      <c r="DXP1" s="1687"/>
      <c r="DXQ1" s="1687"/>
      <c r="DXR1" s="1687"/>
      <c r="DXS1" s="1687"/>
      <c r="DXT1" s="1687"/>
      <c r="DXU1" s="1687"/>
      <c r="DXV1" s="1687"/>
      <c r="DXW1" s="1687"/>
      <c r="DXX1" s="1687"/>
      <c r="DXY1" s="1687"/>
      <c r="DXZ1" s="1687"/>
      <c r="DYA1" s="1687"/>
      <c r="DYB1" s="1687"/>
      <c r="DYC1" s="1687"/>
      <c r="DYD1" s="1687"/>
      <c r="DYE1" s="1687"/>
      <c r="DYF1" s="1687"/>
      <c r="DYG1" s="1687"/>
      <c r="DYH1" s="1687"/>
      <c r="DYI1" s="1687"/>
      <c r="DYJ1" s="1687"/>
      <c r="DYK1" s="1687"/>
      <c r="DYL1" s="1687"/>
      <c r="DYM1" s="1687"/>
      <c r="DYN1" s="1687"/>
      <c r="DYO1" s="1687"/>
      <c r="DYP1" s="1687"/>
      <c r="DYQ1" s="1687"/>
      <c r="DYR1" s="1687"/>
      <c r="DYS1" s="1687"/>
      <c r="DYT1" s="1687"/>
      <c r="DYU1" s="1687"/>
      <c r="DYV1" s="1687"/>
      <c r="DYW1" s="1687"/>
      <c r="DYX1" s="1687"/>
      <c r="DYY1" s="1687"/>
      <c r="DYZ1" s="1687"/>
      <c r="DZA1" s="1687"/>
      <c r="DZB1" s="1687"/>
      <c r="DZC1" s="1687"/>
      <c r="DZD1" s="1687"/>
      <c r="DZE1" s="1687"/>
      <c r="DZF1" s="1687"/>
      <c r="DZG1" s="1687"/>
      <c r="DZH1" s="1687"/>
      <c r="DZI1" s="1687"/>
      <c r="DZJ1" s="1687"/>
      <c r="DZK1" s="1687"/>
      <c r="DZL1" s="1687"/>
      <c r="DZM1" s="1687"/>
      <c r="DZN1" s="1687"/>
      <c r="DZO1" s="1687"/>
      <c r="DZP1" s="1687"/>
      <c r="DZQ1" s="1687"/>
      <c r="DZR1" s="1687"/>
      <c r="DZS1" s="1687"/>
      <c r="DZT1" s="1687"/>
      <c r="DZU1" s="1687"/>
      <c r="DZV1" s="1687"/>
      <c r="DZW1" s="1687"/>
      <c r="DZX1" s="1687"/>
      <c r="DZY1" s="1687"/>
      <c r="DZZ1" s="1687"/>
      <c r="EAA1" s="1687"/>
      <c r="EAB1" s="1687"/>
      <c r="EAC1" s="1687"/>
      <c r="EAD1" s="1687"/>
      <c r="EAE1" s="1687"/>
      <c r="EAF1" s="1687"/>
      <c r="EAG1" s="1687"/>
      <c r="EAH1" s="1687"/>
      <c r="EAI1" s="1687"/>
      <c r="EAJ1" s="1687"/>
      <c r="EAK1" s="1687"/>
      <c r="EAL1" s="1687"/>
      <c r="EAM1" s="1687"/>
      <c r="EAN1" s="1687"/>
      <c r="EAO1" s="1687"/>
      <c r="EAP1" s="1687"/>
      <c r="EAQ1" s="1687"/>
      <c r="EAR1" s="1687"/>
      <c r="EAS1" s="1687"/>
      <c r="EAT1" s="1687"/>
      <c r="EAU1" s="1687"/>
      <c r="EAV1" s="1687"/>
      <c r="EAW1" s="1687"/>
      <c r="EAX1" s="1687"/>
      <c r="EAY1" s="1687"/>
      <c r="EAZ1" s="1687"/>
      <c r="EBA1" s="1687"/>
      <c r="EBB1" s="1687"/>
      <c r="EBC1" s="1687"/>
      <c r="EBD1" s="1687"/>
      <c r="EBE1" s="1687"/>
      <c r="EBF1" s="1687"/>
      <c r="EBG1" s="1687"/>
      <c r="EBH1" s="1687"/>
      <c r="EBI1" s="1687"/>
      <c r="EBJ1" s="1687"/>
      <c r="EBK1" s="1687"/>
      <c r="EBL1" s="1687"/>
      <c r="EBM1" s="1687"/>
      <c r="EBN1" s="1687"/>
      <c r="EBO1" s="1687"/>
      <c r="EBP1" s="1687"/>
      <c r="EBQ1" s="1687"/>
      <c r="EBR1" s="1687"/>
      <c r="EBS1" s="1687"/>
      <c r="EBT1" s="1687"/>
      <c r="EBU1" s="1687"/>
      <c r="EBV1" s="1687"/>
      <c r="EBW1" s="1687"/>
      <c r="EBX1" s="1687"/>
      <c r="EBY1" s="1687"/>
      <c r="EBZ1" s="1687"/>
      <c r="ECA1" s="1687"/>
      <c r="ECB1" s="1687"/>
      <c r="ECC1" s="1687"/>
      <c r="ECD1" s="1687"/>
      <c r="ECE1" s="1687"/>
      <c r="ECF1" s="1687"/>
      <c r="ECG1" s="1687"/>
      <c r="ECH1" s="1687"/>
      <c r="ECI1" s="1687"/>
      <c r="ECJ1" s="1687"/>
      <c r="ECK1" s="1687"/>
      <c r="ECL1" s="1687"/>
      <c r="ECM1" s="1687"/>
      <c r="ECN1" s="1687"/>
      <c r="ECO1" s="1687"/>
      <c r="ECP1" s="1687"/>
      <c r="ECQ1" s="1687"/>
      <c r="ECR1" s="1687"/>
      <c r="ECS1" s="1687"/>
      <c r="ECT1" s="1687"/>
      <c r="ECU1" s="1687"/>
      <c r="ECV1" s="1687"/>
      <c r="ECW1" s="1687"/>
      <c r="ECX1" s="1687"/>
      <c r="ECY1" s="1687"/>
      <c r="ECZ1" s="1687"/>
      <c r="EDA1" s="1687"/>
      <c r="EDB1" s="1687"/>
      <c r="EDC1" s="1687"/>
      <c r="EDD1" s="1687"/>
      <c r="EDE1" s="1687"/>
      <c r="EDF1" s="1687"/>
      <c r="EDG1" s="1687"/>
      <c r="EDH1" s="1687"/>
      <c r="EDI1" s="1687"/>
      <c r="EDJ1" s="1687"/>
      <c r="EDK1" s="1687"/>
      <c r="EDL1" s="1687"/>
      <c r="EDM1" s="1687"/>
      <c r="EDN1" s="1687"/>
      <c r="EDO1" s="1687"/>
      <c r="EDP1" s="1687"/>
      <c r="EDQ1" s="1687"/>
      <c r="EDR1" s="1687"/>
      <c r="EDS1" s="1687"/>
      <c r="EDT1" s="1687"/>
      <c r="EDU1" s="1687"/>
      <c r="EDV1" s="1687"/>
      <c r="EDW1" s="1687"/>
      <c r="EDX1" s="1687"/>
      <c r="EDY1" s="1687"/>
      <c r="EDZ1" s="1687"/>
      <c r="EEA1" s="1687"/>
      <c r="EEB1" s="1687"/>
      <c r="EEC1" s="1687"/>
      <c r="EED1" s="1687"/>
      <c r="EEE1" s="1687"/>
      <c r="EEF1" s="1687"/>
      <c r="EEG1" s="1687"/>
      <c r="EEH1" s="1687"/>
      <c r="EEI1" s="1687"/>
      <c r="EEJ1" s="1687"/>
      <c r="EEK1" s="1687"/>
      <c r="EEL1" s="1687"/>
      <c r="EEM1" s="1687"/>
      <c r="EEN1" s="1687"/>
      <c r="EEO1" s="1687"/>
      <c r="EEP1" s="1687"/>
      <c r="EEQ1" s="1687"/>
      <c r="EER1" s="1687"/>
      <c r="EES1" s="1687"/>
      <c r="EET1" s="1687"/>
      <c r="EEU1" s="1687"/>
      <c r="EEV1" s="1687"/>
      <c r="EEW1" s="1687"/>
      <c r="EEX1" s="1687"/>
      <c r="EEY1" s="1687"/>
      <c r="EEZ1" s="1687"/>
      <c r="EFA1" s="1687"/>
      <c r="EFB1" s="1687"/>
      <c r="EFC1" s="1687"/>
      <c r="EFD1" s="1687"/>
      <c r="EFE1" s="1687"/>
      <c r="EFF1" s="1687"/>
      <c r="EFG1" s="1687"/>
      <c r="EFH1" s="1687"/>
      <c r="EFI1" s="1687"/>
      <c r="EFJ1" s="1687"/>
      <c r="EFK1" s="1687"/>
      <c r="EFL1" s="1687"/>
      <c r="EFM1" s="1687"/>
      <c r="EFN1" s="1687"/>
      <c r="EFO1" s="1687"/>
      <c r="EFP1" s="1687"/>
      <c r="EFQ1" s="1687"/>
      <c r="EFR1" s="1687"/>
      <c r="EFS1" s="1687"/>
      <c r="EFT1" s="1687"/>
      <c r="EFU1" s="1687"/>
      <c r="EFV1" s="1687"/>
      <c r="EFW1" s="1687"/>
      <c r="EFX1" s="1687"/>
      <c r="EFY1" s="1687"/>
      <c r="EFZ1" s="1687"/>
      <c r="EGA1" s="1687"/>
      <c r="EGB1" s="1687"/>
      <c r="EGC1" s="1687"/>
      <c r="EGD1" s="1687"/>
      <c r="EGE1" s="1687"/>
      <c r="EGF1" s="1687"/>
      <c r="EGG1" s="1687"/>
      <c r="EGH1" s="1687"/>
      <c r="EGI1" s="1687"/>
      <c r="EGJ1" s="1687"/>
      <c r="EGK1" s="1687"/>
      <c r="EGL1" s="1687"/>
      <c r="EGM1" s="1687"/>
      <c r="EGN1" s="1687"/>
      <c r="EGO1" s="1687"/>
      <c r="EGP1" s="1687"/>
      <c r="EGQ1" s="1687"/>
      <c r="EGR1" s="1687"/>
      <c r="EGS1" s="1687"/>
      <c r="EGT1" s="1687"/>
      <c r="EGU1" s="1687"/>
      <c r="EGV1" s="1687"/>
      <c r="EGW1" s="1687"/>
      <c r="EGX1" s="1687"/>
      <c r="EGY1" s="1687"/>
      <c r="EGZ1" s="1687"/>
      <c r="EHA1" s="1687"/>
      <c r="EHB1" s="1687"/>
      <c r="EHC1" s="1687"/>
      <c r="EHD1" s="1687"/>
      <c r="EHE1" s="1687"/>
      <c r="EHF1" s="1687"/>
      <c r="EHG1" s="1687"/>
      <c r="EHH1" s="1687"/>
      <c r="EHI1" s="1687"/>
      <c r="EHJ1" s="1687"/>
      <c r="EHK1" s="1687"/>
      <c r="EHL1" s="1687"/>
      <c r="EHM1" s="1687"/>
      <c r="EHN1" s="1687"/>
      <c r="EHO1" s="1687"/>
      <c r="EHP1" s="1687"/>
      <c r="EHQ1" s="1687"/>
      <c r="EHR1" s="1687"/>
      <c r="EHS1" s="1687"/>
      <c r="EHT1" s="1687"/>
      <c r="EHU1" s="1687"/>
      <c r="EHV1" s="1687"/>
      <c r="EHW1" s="1687"/>
      <c r="EHX1" s="1687"/>
      <c r="EHY1" s="1687"/>
      <c r="EHZ1" s="1687"/>
      <c r="EIA1" s="1687"/>
      <c r="EIB1" s="1687"/>
      <c r="EIC1" s="1687"/>
      <c r="EID1" s="1687"/>
      <c r="EIE1" s="1687"/>
      <c r="EIF1" s="1687"/>
      <c r="EIG1" s="1687"/>
      <c r="EIH1" s="1687"/>
      <c r="EII1" s="1687"/>
      <c r="EIJ1" s="1687"/>
      <c r="EIK1" s="1687"/>
      <c r="EIL1" s="1687"/>
      <c r="EIM1" s="1687"/>
      <c r="EIN1" s="1687"/>
      <c r="EIO1" s="1687"/>
      <c r="EIP1" s="1687"/>
      <c r="EIQ1" s="1687"/>
      <c r="EIR1" s="1687"/>
      <c r="EIS1" s="1687"/>
      <c r="EIT1" s="1687"/>
      <c r="EIU1" s="1687"/>
      <c r="EIV1" s="1687"/>
      <c r="EIW1" s="1687"/>
      <c r="EIX1" s="1687"/>
      <c r="EIY1" s="1687"/>
      <c r="EIZ1" s="1687"/>
      <c r="EJA1" s="1687"/>
      <c r="EJB1" s="1687"/>
      <c r="EJC1" s="1687"/>
      <c r="EJD1" s="1687"/>
      <c r="EJE1" s="1687"/>
      <c r="EJF1" s="1687"/>
      <c r="EJG1" s="1687"/>
      <c r="EJH1" s="1687"/>
      <c r="EJI1" s="1687"/>
      <c r="EJJ1" s="1687"/>
      <c r="EJK1" s="1687"/>
      <c r="EJL1" s="1687"/>
      <c r="EJM1" s="1687"/>
      <c r="EJN1" s="1687"/>
      <c r="EJO1" s="1687"/>
      <c r="EJP1" s="1687"/>
      <c r="EJQ1" s="1687"/>
      <c r="EJR1" s="1687"/>
      <c r="EJS1" s="1687"/>
      <c r="EJT1" s="1687"/>
      <c r="EJU1" s="1687"/>
      <c r="EJV1" s="1687"/>
      <c r="EJW1" s="1687"/>
      <c r="EJX1" s="1687"/>
      <c r="EJY1" s="1687"/>
      <c r="EJZ1" s="1687"/>
      <c r="EKA1" s="1687"/>
      <c r="EKB1" s="1687"/>
      <c r="EKC1" s="1687"/>
      <c r="EKD1" s="1687"/>
      <c r="EKE1" s="1687"/>
      <c r="EKF1" s="1687"/>
      <c r="EKG1" s="1687"/>
      <c r="EKH1" s="1687"/>
      <c r="EKI1" s="1687"/>
      <c r="EKJ1" s="1687"/>
      <c r="EKK1" s="1687"/>
      <c r="EKL1" s="1687"/>
      <c r="EKM1" s="1687"/>
      <c r="EKN1" s="1687"/>
      <c r="EKO1" s="1687"/>
      <c r="EKP1" s="1687"/>
      <c r="EKQ1" s="1687"/>
      <c r="EKR1" s="1687"/>
      <c r="EKS1" s="1687"/>
      <c r="EKT1" s="1687"/>
      <c r="EKU1" s="1687"/>
      <c r="EKV1" s="1687"/>
      <c r="EKW1" s="1687"/>
      <c r="EKX1" s="1687"/>
      <c r="EKY1" s="1687"/>
      <c r="EKZ1" s="1687"/>
      <c r="ELA1" s="1687"/>
      <c r="ELB1" s="1687"/>
      <c r="ELC1" s="1687"/>
      <c r="ELD1" s="1687"/>
      <c r="ELE1" s="1687"/>
      <c r="ELF1" s="1687"/>
      <c r="ELG1" s="1687"/>
      <c r="ELH1" s="1687"/>
      <c r="ELI1" s="1687"/>
      <c r="ELJ1" s="1687"/>
      <c r="ELK1" s="1687"/>
      <c r="ELL1" s="1687"/>
      <c r="ELM1" s="1687"/>
      <c r="ELN1" s="1687"/>
      <c r="ELO1" s="1687"/>
      <c r="ELP1" s="1687"/>
      <c r="ELQ1" s="1687"/>
      <c r="ELR1" s="1687"/>
      <c r="ELS1" s="1687"/>
      <c r="ELT1" s="1687"/>
      <c r="ELU1" s="1687"/>
      <c r="ELV1" s="1687"/>
      <c r="ELW1" s="1687"/>
      <c r="ELX1" s="1687"/>
      <c r="ELY1" s="1687"/>
      <c r="ELZ1" s="1687"/>
      <c r="EMA1" s="1687"/>
      <c r="EMB1" s="1687"/>
      <c r="EMC1" s="1687"/>
      <c r="EMD1" s="1687"/>
      <c r="EME1" s="1687"/>
      <c r="EMF1" s="1687"/>
      <c r="EMG1" s="1687"/>
      <c r="EMH1" s="1687"/>
      <c r="EMI1" s="1687"/>
      <c r="EMJ1" s="1687"/>
      <c r="EMK1" s="1687"/>
      <c r="EML1" s="1687"/>
      <c r="EMM1" s="1687"/>
      <c r="EMN1" s="1687"/>
      <c r="EMO1" s="1687"/>
      <c r="EMP1" s="1687"/>
      <c r="EMQ1" s="1687"/>
      <c r="EMR1" s="1687"/>
      <c r="EMS1" s="1687"/>
      <c r="EMT1" s="1687"/>
      <c r="EMU1" s="1687"/>
      <c r="EMV1" s="1687"/>
      <c r="EMW1" s="1687"/>
      <c r="EMX1" s="1687"/>
      <c r="EMY1" s="1687"/>
      <c r="EMZ1" s="1687"/>
      <c r="ENA1" s="1687"/>
      <c r="ENB1" s="1687"/>
      <c r="ENC1" s="1687"/>
      <c r="END1" s="1687"/>
      <c r="ENE1" s="1687"/>
      <c r="ENF1" s="1687"/>
      <c r="ENG1" s="1687"/>
      <c r="ENH1" s="1687"/>
      <c r="ENI1" s="1687"/>
      <c r="ENJ1" s="1687"/>
      <c r="ENK1" s="1687"/>
      <c r="ENL1" s="1687"/>
      <c r="ENM1" s="1687"/>
      <c r="ENN1" s="1687"/>
      <c r="ENO1" s="1687"/>
      <c r="ENP1" s="1687"/>
      <c r="ENQ1" s="1687"/>
      <c r="ENR1" s="1687"/>
      <c r="ENS1" s="1687"/>
      <c r="ENT1" s="1687"/>
      <c r="ENU1" s="1687"/>
      <c r="ENV1" s="1687"/>
      <c r="ENW1" s="1687"/>
      <c r="ENX1" s="1687"/>
      <c r="ENY1" s="1687"/>
      <c r="ENZ1" s="1687"/>
      <c r="EOA1" s="1687"/>
      <c r="EOB1" s="1687"/>
      <c r="EOC1" s="1687"/>
      <c r="EOD1" s="1687"/>
      <c r="EOE1" s="1687"/>
      <c r="EOF1" s="1687"/>
      <c r="EOG1" s="1687"/>
      <c r="EOH1" s="1687"/>
      <c r="EOI1" s="1687"/>
      <c r="EOJ1" s="1687"/>
      <c r="EOK1" s="1687"/>
      <c r="EOL1" s="1687"/>
      <c r="EOM1" s="1687"/>
      <c r="EON1" s="1687"/>
      <c r="EOO1" s="1687"/>
      <c r="EOP1" s="1687"/>
      <c r="EOQ1" s="1687"/>
      <c r="EOR1" s="1687"/>
      <c r="EOS1" s="1687"/>
      <c r="EOT1" s="1687"/>
      <c r="EOU1" s="1687"/>
      <c r="EOV1" s="1687"/>
      <c r="EOW1" s="1687"/>
      <c r="EOX1" s="1687"/>
      <c r="EOY1" s="1687"/>
      <c r="EOZ1" s="1687"/>
      <c r="EPA1" s="1687"/>
      <c r="EPB1" s="1687"/>
      <c r="EPC1" s="1687"/>
      <c r="EPD1" s="1687"/>
      <c r="EPE1" s="1687"/>
      <c r="EPF1" s="1687"/>
      <c r="EPG1" s="1687"/>
      <c r="EPH1" s="1687"/>
      <c r="EPI1" s="1687"/>
      <c r="EPJ1" s="1687"/>
      <c r="EPK1" s="1687"/>
      <c r="EPL1" s="1687"/>
      <c r="EPM1" s="1687"/>
      <c r="EPN1" s="1687"/>
      <c r="EPO1" s="1687"/>
      <c r="EPP1" s="1687"/>
      <c r="EPQ1" s="1687"/>
      <c r="EPR1" s="1687"/>
      <c r="EPS1" s="1687"/>
      <c r="EPT1" s="1687"/>
      <c r="EPU1" s="1687"/>
      <c r="EPV1" s="1687"/>
      <c r="EPW1" s="1687"/>
      <c r="EPX1" s="1687"/>
      <c r="EPY1" s="1687"/>
      <c r="EPZ1" s="1687"/>
      <c r="EQA1" s="1687"/>
      <c r="EQB1" s="1687"/>
      <c r="EQC1" s="1687"/>
      <c r="EQD1" s="1687"/>
      <c r="EQE1" s="1687"/>
      <c r="EQF1" s="1687"/>
      <c r="EQG1" s="1687"/>
      <c r="EQH1" s="1687"/>
      <c r="EQI1" s="1687"/>
      <c r="EQJ1" s="1687"/>
      <c r="EQK1" s="1687"/>
      <c r="EQL1" s="1687"/>
      <c r="EQM1" s="1687"/>
      <c r="EQN1" s="1687"/>
      <c r="EQO1" s="1687"/>
      <c r="EQP1" s="1687"/>
      <c r="EQQ1" s="1687"/>
      <c r="EQR1" s="1687"/>
      <c r="EQS1" s="1687"/>
      <c r="EQT1" s="1687"/>
      <c r="EQU1" s="1687"/>
      <c r="EQV1" s="1687"/>
      <c r="EQW1" s="1687"/>
      <c r="EQX1" s="1687"/>
      <c r="EQY1" s="1687"/>
      <c r="EQZ1" s="1687"/>
      <c r="ERA1" s="1687"/>
      <c r="ERB1" s="1687"/>
      <c r="ERC1" s="1687"/>
      <c r="ERD1" s="1687"/>
      <c r="ERE1" s="1687"/>
      <c r="ERF1" s="1687"/>
      <c r="ERG1" s="1687"/>
      <c r="ERH1" s="1687"/>
      <c r="ERI1" s="1687"/>
      <c r="ERJ1" s="1687"/>
      <c r="ERK1" s="1687"/>
      <c r="ERL1" s="1687"/>
      <c r="ERM1" s="1687"/>
      <c r="ERN1" s="1687"/>
      <c r="ERO1" s="1687"/>
      <c r="ERP1" s="1687"/>
      <c r="ERQ1" s="1687"/>
      <c r="ERR1" s="1687"/>
      <c r="ERS1" s="1687"/>
      <c r="ERT1" s="1687"/>
      <c r="ERU1" s="1687"/>
      <c r="ERV1" s="1687"/>
      <c r="ERW1" s="1687"/>
      <c r="ERX1" s="1687"/>
      <c r="ERY1" s="1687"/>
      <c r="ERZ1" s="1687"/>
      <c r="ESA1" s="1687"/>
      <c r="ESB1" s="1687"/>
      <c r="ESC1" s="1687"/>
      <c r="ESD1" s="1687"/>
      <c r="ESE1" s="1687"/>
      <c r="ESF1" s="1687"/>
      <c r="ESG1" s="1687"/>
      <c r="ESH1" s="1687"/>
      <c r="ESI1" s="1687"/>
      <c r="ESJ1" s="1687"/>
      <c r="ESK1" s="1687"/>
      <c r="ESL1" s="1687"/>
      <c r="ESM1" s="1687"/>
      <c r="ESN1" s="1687"/>
      <c r="ESO1" s="1687"/>
      <c r="ESP1" s="1687"/>
      <c r="ESQ1" s="1687"/>
      <c r="ESR1" s="1687"/>
      <c r="ESS1" s="1687"/>
      <c r="EST1" s="1687"/>
      <c r="ESU1" s="1687"/>
      <c r="ESV1" s="1687"/>
      <c r="ESW1" s="1687"/>
      <c r="ESX1" s="1687"/>
      <c r="ESY1" s="1687"/>
      <c r="ESZ1" s="1687"/>
      <c r="ETA1" s="1687"/>
      <c r="ETB1" s="1687"/>
      <c r="ETC1" s="1687"/>
      <c r="ETD1" s="1687"/>
      <c r="ETE1" s="1687"/>
      <c r="ETF1" s="1687"/>
      <c r="ETG1" s="1687"/>
      <c r="ETH1" s="1687"/>
      <c r="ETI1" s="1687"/>
      <c r="ETJ1" s="1687"/>
      <c r="ETK1" s="1687"/>
      <c r="ETL1" s="1687"/>
      <c r="ETM1" s="1687"/>
      <c r="ETN1" s="1687"/>
      <c r="ETO1" s="1687"/>
      <c r="ETP1" s="1687"/>
      <c r="ETQ1" s="1687"/>
      <c r="ETR1" s="1687"/>
      <c r="ETS1" s="1687"/>
      <c r="ETT1" s="1687"/>
      <c r="ETU1" s="1687"/>
      <c r="ETV1" s="1687"/>
      <c r="ETW1" s="1687"/>
      <c r="ETX1" s="1687"/>
      <c r="ETY1" s="1687"/>
      <c r="ETZ1" s="1687"/>
      <c r="EUA1" s="1687"/>
      <c r="EUB1" s="1687"/>
      <c r="EUC1" s="1687"/>
      <c r="EUD1" s="1687"/>
      <c r="EUE1" s="1687"/>
      <c r="EUF1" s="1687"/>
      <c r="EUG1" s="1687"/>
      <c r="EUH1" s="1687"/>
      <c r="EUI1" s="1687"/>
      <c r="EUJ1" s="1687"/>
      <c r="EUK1" s="1687"/>
      <c r="EUL1" s="1687"/>
      <c r="EUM1" s="1687"/>
      <c r="EUN1" s="1687"/>
      <c r="EUO1" s="1687"/>
      <c r="EUP1" s="1687"/>
      <c r="EUQ1" s="1687"/>
      <c r="EUR1" s="1687"/>
      <c r="EUS1" s="1687"/>
      <c r="EUT1" s="1687"/>
      <c r="EUU1" s="1687"/>
      <c r="EUV1" s="1687"/>
      <c r="EUW1" s="1687"/>
      <c r="EUX1" s="1687"/>
      <c r="EUY1" s="1687"/>
      <c r="EUZ1" s="1687"/>
      <c r="EVA1" s="1687"/>
      <c r="EVB1" s="1687"/>
      <c r="EVC1" s="1687"/>
      <c r="EVD1" s="1687"/>
      <c r="EVE1" s="1687"/>
      <c r="EVF1" s="1687"/>
      <c r="EVG1" s="1687"/>
      <c r="EVH1" s="1687"/>
      <c r="EVI1" s="1687"/>
      <c r="EVJ1" s="1687"/>
      <c r="EVK1" s="1687"/>
      <c r="EVL1" s="1687"/>
      <c r="EVM1" s="1687"/>
      <c r="EVN1" s="1687"/>
      <c r="EVO1" s="1687"/>
      <c r="EVP1" s="1687"/>
      <c r="EVQ1" s="1687"/>
      <c r="EVR1" s="1687"/>
      <c r="EVS1" s="1687"/>
      <c r="EVT1" s="1687"/>
      <c r="EVU1" s="1687"/>
      <c r="EVV1" s="1687"/>
      <c r="EVW1" s="1687"/>
      <c r="EVX1" s="1687"/>
      <c r="EVY1" s="1687"/>
      <c r="EVZ1" s="1687"/>
      <c r="EWA1" s="1687"/>
      <c r="EWB1" s="1687"/>
      <c r="EWC1" s="1687"/>
      <c r="EWD1" s="1687"/>
      <c r="EWE1" s="1687"/>
      <c r="EWF1" s="1687"/>
      <c r="EWG1" s="1687"/>
      <c r="EWH1" s="1687"/>
      <c r="EWI1" s="1687"/>
      <c r="EWJ1" s="1687"/>
      <c r="EWK1" s="1687"/>
      <c r="EWL1" s="1687"/>
      <c r="EWM1" s="1687"/>
      <c r="EWN1" s="1687"/>
      <c r="EWO1" s="1687"/>
      <c r="EWP1" s="1687"/>
      <c r="EWQ1" s="1687"/>
      <c r="EWR1" s="1687"/>
      <c r="EWS1" s="1687"/>
      <c r="EWT1" s="1687"/>
      <c r="EWU1" s="1687"/>
      <c r="EWV1" s="1687"/>
      <c r="EWW1" s="1687"/>
      <c r="EWX1" s="1687"/>
      <c r="EWY1" s="1687"/>
      <c r="EWZ1" s="1687"/>
      <c r="EXA1" s="1687"/>
      <c r="EXB1" s="1687"/>
      <c r="EXC1" s="1687"/>
      <c r="EXD1" s="1687"/>
      <c r="EXE1" s="1687"/>
      <c r="EXF1" s="1687"/>
      <c r="EXG1" s="1687"/>
      <c r="EXH1" s="1687"/>
      <c r="EXI1" s="1687"/>
      <c r="EXJ1" s="1687"/>
      <c r="EXK1" s="1687"/>
      <c r="EXL1" s="1687"/>
      <c r="EXM1" s="1687"/>
      <c r="EXN1" s="1687"/>
      <c r="EXO1" s="1687"/>
      <c r="EXP1" s="1687"/>
      <c r="EXQ1" s="1687"/>
      <c r="EXR1" s="1687"/>
      <c r="EXS1" s="1687"/>
      <c r="EXT1" s="1687"/>
      <c r="EXU1" s="1687"/>
      <c r="EXV1" s="1687"/>
      <c r="EXW1" s="1687"/>
      <c r="EXX1" s="1687"/>
      <c r="EXY1" s="1687"/>
      <c r="EXZ1" s="1687"/>
      <c r="EYA1" s="1687"/>
      <c r="EYB1" s="1687"/>
      <c r="EYC1" s="1687"/>
      <c r="EYD1" s="1687"/>
      <c r="EYE1" s="1687"/>
      <c r="EYF1" s="1687"/>
      <c r="EYG1" s="1687"/>
      <c r="EYH1" s="1687"/>
      <c r="EYI1" s="1687"/>
      <c r="EYJ1" s="1687"/>
      <c r="EYK1" s="1687"/>
      <c r="EYL1" s="1687"/>
      <c r="EYM1" s="1687"/>
      <c r="EYN1" s="1687"/>
      <c r="EYO1" s="1687"/>
      <c r="EYP1" s="1687"/>
      <c r="EYQ1" s="1687"/>
      <c r="EYR1" s="1687"/>
      <c r="EYS1" s="1687"/>
      <c r="EYT1" s="1687"/>
      <c r="EYU1" s="1687"/>
      <c r="EYV1" s="1687"/>
      <c r="EYW1" s="1687"/>
      <c r="EYX1" s="1687"/>
      <c r="EYY1" s="1687"/>
      <c r="EYZ1" s="1687"/>
      <c r="EZA1" s="1687"/>
      <c r="EZB1" s="1687"/>
      <c r="EZC1" s="1687"/>
      <c r="EZD1" s="1687"/>
      <c r="EZE1" s="1687"/>
      <c r="EZF1" s="1687"/>
      <c r="EZG1" s="1687"/>
      <c r="EZH1" s="1687"/>
      <c r="EZI1" s="1687"/>
      <c r="EZJ1" s="1687"/>
      <c r="EZK1" s="1687"/>
      <c r="EZL1" s="1687"/>
      <c r="EZM1" s="1687"/>
      <c r="EZN1" s="1687"/>
      <c r="EZO1" s="1687"/>
      <c r="EZP1" s="1687"/>
      <c r="EZQ1" s="1687"/>
      <c r="EZR1" s="1687"/>
      <c r="EZS1" s="1687"/>
      <c r="EZT1" s="1687"/>
      <c r="EZU1" s="1687"/>
      <c r="EZV1" s="1687"/>
      <c r="EZW1" s="1687"/>
      <c r="EZX1" s="1687"/>
      <c r="EZY1" s="1687"/>
      <c r="EZZ1" s="1687"/>
      <c r="FAA1" s="1687"/>
      <c r="FAB1" s="1687"/>
      <c r="FAC1" s="1687"/>
      <c r="FAD1" s="1687"/>
      <c r="FAE1" s="1687"/>
      <c r="FAF1" s="1687"/>
      <c r="FAG1" s="1687"/>
      <c r="FAH1" s="1687"/>
      <c r="FAI1" s="1687"/>
      <c r="FAJ1" s="1687"/>
      <c r="FAK1" s="1687"/>
      <c r="FAL1" s="1687"/>
      <c r="FAM1" s="1687"/>
      <c r="FAN1" s="1687"/>
      <c r="FAO1" s="1687"/>
      <c r="FAP1" s="1687"/>
      <c r="FAQ1" s="1687"/>
      <c r="FAR1" s="1687"/>
      <c r="FAS1" s="1687"/>
      <c r="FAT1" s="1687"/>
      <c r="FAU1" s="1687"/>
      <c r="FAV1" s="1687"/>
      <c r="FAW1" s="1687"/>
      <c r="FAX1" s="1687"/>
      <c r="FAY1" s="1687"/>
      <c r="FAZ1" s="1687"/>
      <c r="FBA1" s="1687"/>
      <c r="FBB1" s="1687"/>
      <c r="FBC1" s="1687"/>
      <c r="FBD1" s="1687"/>
      <c r="FBE1" s="1687"/>
      <c r="FBF1" s="1687"/>
      <c r="FBG1" s="1687"/>
      <c r="FBH1" s="1687"/>
      <c r="FBI1" s="1687"/>
      <c r="FBJ1" s="1687"/>
      <c r="FBK1" s="1687"/>
      <c r="FBL1" s="1687"/>
      <c r="FBM1" s="1687"/>
      <c r="FBN1" s="1687"/>
      <c r="FBO1" s="1687"/>
      <c r="FBP1" s="1687"/>
      <c r="FBQ1" s="1687"/>
      <c r="FBR1" s="1687"/>
      <c r="FBS1" s="1687"/>
      <c r="FBT1" s="1687"/>
      <c r="FBU1" s="1687"/>
      <c r="FBV1" s="1687"/>
      <c r="FBW1" s="1687"/>
      <c r="FBX1" s="1687"/>
      <c r="FBY1" s="1687"/>
      <c r="FBZ1" s="1687"/>
      <c r="FCA1" s="1687"/>
      <c r="FCB1" s="1687"/>
      <c r="FCC1" s="1687"/>
      <c r="FCD1" s="1687"/>
      <c r="FCE1" s="1687"/>
      <c r="FCF1" s="1687"/>
      <c r="FCG1" s="1687"/>
      <c r="FCH1" s="1687"/>
      <c r="FCI1" s="1687"/>
      <c r="FCJ1" s="1687"/>
      <c r="FCK1" s="1687"/>
      <c r="FCL1" s="1687"/>
      <c r="FCM1" s="1687"/>
      <c r="FCN1" s="1687"/>
      <c r="FCO1" s="1687"/>
      <c r="FCP1" s="1687"/>
      <c r="FCQ1" s="1687"/>
      <c r="FCR1" s="1687"/>
      <c r="FCS1" s="1687"/>
      <c r="FCT1" s="1687"/>
      <c r="FCU1" s="1687"/>
      <c r="FCV1" s="1687"/>
      <c r="FCW1" s="1687"/>
      <c r="FCX1" s="1687"/>
      <c r="FCY1" s="1687"/>
      <c r="FCZ1" s="1687"/>
      <c r="FDA1" s="1687"/>
      <c r="FDB1" s="1687"/>
      <c r="FDC1" s="1687"/>
      <c r="FDD1" s="1687"/>
      <c r="FDE1" s="1687"/>
      <c r="FDF1" s="1687"/>
      <c r="FDG1" s="1687"/>
      <c r="FDH1" s="1687"/>
      <c r="FDI1" s="1687"/>
      <c r="FDJ1" s="1687"/>
      <c r="FDK1" s="1687"/>
      <c r="FDL1" s="1687"/>
      <c r="FDM1" s="1687"/>
      <c r="FDN1" s="1687"/>
      <c r="FDO1" s="1687"/>
      <c r="FDP1" s="1687"/>
      <c r="FDQ1" s="1687"/>
      <c r="FDR1" s="1687"/>
      <c r="FDS1" s="1687"/>
      <c r="FDT1" s="1687"/>
      <c r="FDU1" s="1687"/>
      <c r="FDV1" s="1687"/>
      <c r="FDW1" s="1687"/>
      <c r="FDX1" s="1687"/>
      <c r="FDY1" s="1687"/>
      <c r="FDZ1" s="1687"/>
      <c r="FEA1" s="1687"/>
      <c r="FEB1" s="1687"/>
      <c r="FEC1" s="1687"/>
      <c r="FED1" s="1687"/>
      <c r="FEE1" s="1687"/>
      <c r="FEF1" s="1687"/>
      <c r="FEG1" s="1687"/>
      <c r="FEH1" s="1687"/>
      <c r="FEI1" s="1687"/>
      <c r="FEJ1" s="1687"/>
      <c r="FEK1" s="1687"/>
      <c r="FEL1" s="1687"/>
      <c r="FEM1" s="1687"/>
      <c r="FEN1" s="1687"/>
      <c r="FEO1" s="1687"/>
      <c r="FEP1" s="1687"/>
      <c r="FEQ1" s="1687"/>
      <c r="FER1" s="1687"/>
      <c r="FES1" s="1687"/>
      <c r="FET1" s="1687"/>
      <c r="FEU1" s="1687"/>
      <c r="FEV1" s="1687"/>
      <c r="FEW1" s="1687"/>
      <c r="FEX1" s="1687"/>
      <c r="FEY1" s="1687"/>
      <c r="FEZ1" s="1687"/>
      <c r="FFA1" s="1687"/>
      <c r="FFB1" s="1687"/>
      <c r="FFC1" s="1687"/>
      <c r="FFD1" s="1687"/>
      <c r="FFE1" s="1687"/>
      <c r="FFF1" s="1687"/>
      <c r="FFG1" s="1687"/>
      <c r="FFH1" s="1687"/>
      <c r="FFI1" s="1687"/>
      <c r="FFJ1" s="1687"/>
      <c r="FFK1" s="1687"/>
      <c r="FFL1" s="1687"/>
      <c r="FFM1" s="1687"/>
      <c r="FFN1" s="1687"/>
      <c r="FFO1" s="1687"/>
      <c r="FFP1" s="1687"/>
      <c r="FFQ1" s="1687"/>
      <c r="FFR1" s="1687"/>
      <c r="FFS1" s="1687"/>
      <c r="FFT1" s="1687"/>
      <c r="FFU1" s="1687"/>
      <c r="FFV1" s="1687"/>
      <c r="FFW1" s="1687"/>
      <c r="FFX1" s="1687"/>
      <c r="FFY1" s="1687"/>
      <c r="FFZ1" s="1687"/>
      <c r="FGA1" s="1687"/>
      <c r="FGB1" s="1687"/>
      <c r="FGC1" s="1687"/>
      <c r="FGD1" s="1687"/>
      <c r="FGE1" s="1687"/>
      <c r="FGF1" s="1687"/>
      <c r="FGG1" s="1687"/>
      <c r="FGH1" s="1687"/>
      <c r="FGI1" s="1687"/>
      <c r="FGJ1" s="1687"/>
      <c r="FGK1" s="1687"/>
      <c r="FGL1" s="1687"/>
      <c r="FGM1" s="1687"/>
      <c r="FGN1" s="1687"/>
      <c r="FGO1" s="1687"/>
      <c r="FGP1" s="1687"/>
      <c r="FGQ1" s="1687"/>
      <c r="FGR1" s="1687"/>
      <c r="FGS1" s="1687"/>
      <c r="FGT1" s="1687"/>
      <c r="FGU1" s="1687"/>
      <c r="FGV1" s="1687"/>
      <c r="FGW1" s="1687"/>
      <c r="FGX1" s="1687"/>
      <c r="FGY1" s="1687"/>
      <c r="FGZ1" s="1687"/>
      <c r="FHA1" s="1687"/>
      <c r="FHB1" s="1687"/>
      <c r="FHC1" s="1687"/>
      <c r="FHD1" s="1687"/>
      <c r="FHE1" s="1687"/>
      <c r="FHF1" s="1687"/>
      <c r="FHG1" s="1687"/>
      <c r="FHH1" s="1687"/>
      <c r="FHI1" s="1687"/>
      <c r="FHJ1" s="1687"/>
      <c r="FHK1" s="1687"/>
      <c r="FHL1" s="1687"/>
      <c r="FHM1" s="1687"/>
      <c r="FHN1" s="1687"/>
      <c r="FHO1" s="1687"/>
      <c r="FHP1" s="1687"/>
      <c r="FHQ1" s="1687"/>
      <c r="FHR1" s="1687"/>
      <c r="FHS1" s="1687"/>
      <c r="FHT1" s="1687"/>
      <c r="FHU1" s="1687"/>
      <c r="FHV1" s="1687"/>
      <c r="FHW1" s="1687"/>
      <c r="FHX1" s="1687"/>
      <c r="FHY1" s="1687"/>
      <c r="FHZ1" s="1687"/>
      <c r="FIA1" s="1687"/>
      <c r="FIB1" s="1687"/>
      <c r="FIC1" s="1687"/>
      <c r="FID1" s="1687"/>
      <c r="FIE1" s="1687"/>
      <c r="FIF1" s="1687"/>
      <c r="FIG1" s="1687"/>
      <c r="FIH1" s="1687"/>
      <c r="FII1" s="1687"/>
      <c r="FIJ1" s="1687"/>
      <c r="FIK1" s="1687"/>
      <c r="FIL1" s="1687"/>
      <c r="FIM1" s="1687"/>
      <c r="FIN1" s="1687"/>
      <c r="FIO1" s="1687"/>
      <c r="FIP1" s="1687"/>
      <c r="FIQ1" s="1687"/>
      <c r="FIR1" s="1687"/>
      <c r="FIS1" s="1687"/>
      <c r="FIT1" s="1687"/>
      <c r="FIU1" s="1687"/>
      <c r="FIV1" s="1687"/>
      <c r="FIW1" s="1687"/>
      <c r="FIX1" s="1687"/>
      <c r="FIY1" s="1687"/>
      <c r="FIZ1" s="1687"/>
      <c r="FJA1" s="1687"/>
      <c r="FJB1" s="1687"/>
      <c r="FJC1" s="1687"/>
      <c r="FJD1" s="1687"/>
      <c r="FJE1" s="1687"/>
      <c r="FJF1" s="1687"/>
      <c r="FJG1" s="1687"/>
      <c r="FJH1" s="1687"/>
      <c r="FJI1" s="1687"/>
      <c r="FJJ1" s="1687"/>
      <c r="FJK1" s="1687"/>
      <c r="FJL1" s="1687"/>
      <c r="FJM1" s="1687"/>
      <c r="FJN1" s="1687"/>
      <c r="FJO1" s="1687"/>
      <c r="FJP1" s="1687"/>
      <c r="FJQ1" s="1687"/>
      <c r="FJR1" s="1687"/>
      <c r="FJS1" s="1687"/>
      <c r="FJT1" s="1687"/>
      <c r="FJU1" s="1687"/>
      <c r="FJV1" s="1687"/>
      <c r="FJW1" s="1687"/>
      <c r="FJX1" s="1687"/>
      <c r="FJY1" s="1687"/>
      <c r="FJZ1" s="1687"/>
      <c r="FKA1" s="1687"/>
      <c r="FKB1" s="1687"/>
      <c r="FKC1" s="1687"/>
      <c r="FKD1" s="1687"/>
      <c r="FKE1" s="1687"/>
      <c r="FKF1" s="1687"/>
      <c r="FKG1" s="1687"/>
      <c r="FKH1" s="1687"/>
      <c r="FKI1" s="1687"/>
      <c r="FKJ1" s="1687"/>
      <c r="FKK1" s="1687"/>
      <c r="FKL1" s="1687"/>
      <c r="FKM1" s="1687"/>
      <c r="FKN1" s="1687"/>
      <c r="FKO1" s="1687"/>
      <c r="FKP1" s="1687"/>
      <c r="FKQ1" s="1687"/>
      <c r="FKR1" s="1687"/>
      <c r="FKS1" s="1687"/>
      <c r="FKT1" s="1687"/>
      <c r="FKU1" s="1687"/>
      <c r="FKV1" s="1687"/>
      <c r="FKW1" s="1687"/>
      <c r="FKX1" s="1687"/>
      <c r="FKY1" s="1687"/>
      <c r="FKZ1" s="1687"/>
      <c r="FLA1" s="1687"/>
      <c r="FLB1" s="1687"/>
      <c r="FLC1" s="1687"/>
      <c r="FLD1" s="1687"/>
      <c r="FLE1" s="1687"/>
      <c r="FLF1" s="1687"/>
      <c r="FLG1" s="1687"/>
      <c r="FLH1" s="1687"/>
      <c r="FLI1" s="1687"/>
      <c r="FLJ1" s="1687"/>
      <c r="FLK1" s="1687"/>
      <c r="FLL1" s="1687"/>
      <c r="FLM1" s="1687"/>
      <c r="FLN1" s="1687"/>
      <c r="FLO1" s="1687"/>
      <c r="FLP1" s="1687"/>
      <c r="FLQ1" s="1687"/>
      <c r="FLR1" s="1687"/>
      <c r="FLS1" s="1687"/>
      <c r="FLT1" s="1687"/>
      <c r="FLU1" s="1687"/>
      <c r="FLV1" s="1687"/>
      <c r="FLW1" s="1687"/>
      <c r="FLX1" s="1687"/>
      <c r="FLY1" s="1687"/>
      <c r="FLZ1" s="1687"/>
      <c r="FMA1" s="1687"/>
      <c r="FMB1" s="1687"/>
      <c r="FMC1" s="1687"/>
      <c r="FMD1" s="1687"/>
      <c r="FME1" s="1687"/>
      <c r="FMF1" s="1687"/>
      <c r="FMG1" s="1687"/>
      <c r="FMH1" s="1687"/>
      <c r="FMI1" s="1687"/>
      <c r="FMJ1" s="1687"/>
      <c r="FMK1" s="1687"/>
      <c r="FML1" s="1687"/>
      <c r="FMM1" s="1687"/>
      <c r="FMN1" s="1687"/>
      <c r="FMO1" s="1687"/>
      <c r="FMP1" s="1687"/>
      <c r="FMQ1" s="1687"/>
      <c r="FMR1" s="1687"/>
      <c r="FMS1" s="1687"/>
      <c r="FMT1" s="1687"/>
      <c r="FMU1" s="1687"/>
      <c r="FMV1" s="1687"/>
      <c r="FMW1" s="1687"/>
      <c r="FMX1" s="1687"/>
      <c r="FMY1" s="1687"/>
      <c r="FMZ1" s="1687"/>
      <c r="FNA1" s="1687"/>
      <c r="FNB1" s="1687"/>
      <c r="FNC1" s="1687"/>
      <c r="FND1" s="1687"/>
      <c r="FNE1" s="1687"/>
      <c r="FNF1" s="1687"/>
      <c r="FNG1" s="1687"/>
      <c r="FNH1" s="1687"/>
      <c r="FNI1" s="1687"/>
      <c r="FNJ1" s="1687"/>
      <c r="FNK1" s="1687"/>
      <c r="FNL1" s="1687"/>
      <c r="FNM1" s="1687"/>
      <c r="FNN1" s="1687"/>
      <c r="FNO1" s="1687"/>
      <c r="FNP1" s="1687"/>
      <c r="FNQ1" s="1687"/>
      <c r="FNR1" s="1687"/>
      <c r="FNS1" s="1687"/>
      <c r="FNT1" s="1687"/>
      <c r="FNU1" s="1687"/>
      <c r="FNV1" s="1687"/>
      <c r="FNW1" s="1687"/>
      <c r="FNX1" s="1687"/>
      <c r="FNY1" s="1687"/>
      <c r="FNZ1" s="1687"/>
      <c r="FOA1" s="1687"/>
      <c r="FOB1" s="1687"/>
      <c r="FOC1" s="1687"/>
      <c r="FOD1" s="1687"/>
      <c r="FOE1" s="1687"/>
      <c r="FOF1" s="1687"/>
      <c r="FOG1" s="1687"/>
      <c r="FOH1" s="1687"/>
      <c r="FOI1" s="1687"/>
      <c r="FOJ1" s="1687"/>
      <c r="FOK1" s="1687"/>
      <c r="FOL1" s="1687"/>
      <c r="FOM1" s="1687"/>
      <c r="FON1" s="1687"/>
      <c r="FOO1" s="1687"/>
      <c r="FOP1" s="1687"/>
      <c r="FOQ1" s="1687"/>
      <c r="FOR1" s="1687"/>
      <c r="FOS1" s="1687"/>
      <c r="FOT1" s="1687"/>
      <c r="FOU1" s="1687"/>
      <c r="FOV1" s="1687"/>
      <c r="FOW1" s="1687"/>
      <c r="FOX1" s="1687"/>
      <c r="FOY1" s="1687"/>
      <c r="FOZ1" s="1687"/>
      <c r="FPA1" s="1687"/>
      <c r="FPB1" s="1687"/>
      <c r="FPC1" s="1687"/>
      <c r="FPD1" s="1687"/>
      <c r="FPE1" s="1687"/>
      <c r="FPF1" s="1687"/>
      <c r="FPG1" s="1687"/>
      <c r="FPH1" s="1687"/>
      <c r="FPI1" s="1687"/>
      <c r="FPJ1" s="1687"/>
      <c r="FPK1" s="1687"/>
      <c r="FPL1" s="1687"/>
      <c r="FPM1" s="1687"/>
      <c r="FPN1" s="1687"/>
      <c r="FPO1" s="1687"/>
      <c r="FPP1" s="1687"/>
      <c r="FPQ1" s="1687"/>
      <c r="FPR1" s="1687"/>
      <c r="FPS1" s="1687"/>
      <c r="FPT1" s="1687"/>
      <c r="FPU1" s="1687"/>
      <c r="FPV1" s="1687"/>
      <c r="FPW1" s="1687"/>
      <c r="FPX1" s="1687"/>
      <c r="FPY1" s="1687"/>
      <c r="FPZ1" s="1687"/>
      <c r="FQA1" s="1687"/>
      <c r="FQB1" s="1687"/>
      <c r="FQC1" s="1687"/>
      <c r="FQD1" s="1687"/>
      <c r="FQE1" s="1687"/>
      <c r="FQF1" s="1687"/>
      <c r="FQG1" s="1687"/>
      <c r="FQH1" s="1687"/>
      <c r="FQI1" s="1687"/>
      <c r="FQJ1" s="1687"/>
      <c r="FQK1" s="1687"/>
      <c r="FQL1" s="1687"/>
      <c r="FQM1" s="1687"/>
      <c r="FQN1" s="1687"/>
      <c r="FQO1" s="1687"/>
      <c r="FQP1" s="1687"/>
      <c r="FQQ1" s="1687"/>
      <c r="FQR1" s="1687"/>
      <c r="FQS1" s="1687"/>
      <c r="FQT1" s="1687"/>
      <c r="FQU1" s="1687"/>
      <c r="FQV1" s="1687"/>
      <c r="FQW1" s="1687"/>
      <c r="FQX1" s="1687"/>
      <c r="FQY1" s="1687"/>
      <c r="FQZ1" s="1687"/>
      <c r="FRA1" s="1687"/>
      <c r="FRB1" s="1687"/>
      <c r="FRC1" s="1687"/>
      <c r="FRD1" s="1687"/>
      <c r="FRE1" s="1687"/>
      <c r="FRF1" s="1687"/>
      <c r="FRG1" s="1687"/>
      <c r="FRH1" s="1687"/>
      <c r="FRI1" s="1687"/>
      <c r="FRJ1" s="1687"/>
      <c r="FRK1" s="1687"/>
      <c r="FRL1" s="1687"/>
      <c r="FRM1" s="1687"/>
      <c r="FRN1" s="1687"/>
      <c r="FRO1" s="1687"/>
      <c r="FRP1" s="1687"/>
      <c r="FRQ1" s="1687"/>
      <c r="FRR1" s="1687"/>
      <c r="FRS1" s="1687"/>
      <c r="FRT1" s="1687"/>
      <c r="FRU1" s="1687"/>
      <c r="FRV1" s="1687"/>
      <c r="FRW1" s="1687"/>
      <c r="FRX1" s="1687"/>
      <c r="FRY1" s="1687"/>
      <c r="FRZ1" s="1687"/>
      <c r="FSA1" s="1687"/>
      <c r="FSB1" s="1687"/>
      <c r="FSC1" s="1687"/>
      <c r="FSD1" s="1687"/>
      <c r="FSE1" s="1687"/>
      <c r="FSF1" s="1687"/>
      <c r="FSG1" s="1687"/>
      <c r="FSH1" s="1687"/>
      <c r="FSI1" s="1687"/>
      <c r="FSJ1" s="1687"/>
      <c r="FSK1" s="1687"/>
      <c r="FSL1" s="1687"/>
      <c r="FSM1" s="1687"/>
      <c r="FSN1" s="1687"/>
      <c r="FSO1" s="1687"/>
      <c r="FSP1" s="1687"/>
      <c r="FSQ1" s="1687"/>
      <c r="FSR1" s="1687"/>
      <c r="FSS1" s="1687"/>
      <c r="FST1" s="1687"/>
      <c r="FSU1" s="1687"/>
      <c r="FSV1" s="1687"/>
      <c r="FSW1" s="1687"/>
      <c r="FSX1" s="1687"/>
      <c r="FSY1" s="1687"/>
      <c r="FSZ1" s="1687"/>
      <c r="FTA1" s="1687"/>
      <c r="FTB1" s="1687"/>
      <c r="FTC1" s="1687"/>
      <c r="FTD1" s="1687"/>
      <c r="FTE1" s="1687"/>
      <c r="FTF1" s="1687"/>
      <c r="FTG1" s="1687"/>
      <c r="FTH1" s="1687"/>
      <c r="FTI1" s="1687"/>
      <c r="FTJ1" s="1687"/>
      <c r="FTK1" s="1687"/>
      <c r="FTL1" s="1687"/>
      <c r="FTM1" s="1687"/>
      <c r="FTN1" s="1687"/>
      <c r="FTO1" s="1687"/>
      <c r="FTP1" s="1687"/>
      <c r="FTQ1" s="1687"/>
      <c r="FTR1" s="1687"/>
      <c r="FTS1" s="1687"/>
      <c r="FTT1" s="1687"/>
      <c r="FTU1" s="1687"/>
      <c r="FTV1" s="1687"/>
      <c r="FTW1" s="1687"/>
      <c r="FTX1" s="1687"/>
      <c r="FTY1" s="1687"/>
      <c r="FTZ1" s="1687"/>
      <c r="FUA1" s="1687"/>
      <c r="FUB1" s="1687"/>
      <c r="FUC1" s="1687"/>
      <c r="FUD1" s="1687"/>
      <c r="FUE1" s="1687"/>
      <c r="FUF1" s="1687"/>
      <c r="FUG1" s="1687"/>
      <c r="FUH1" s="1687"/>
      <c r="FUI1" s="1687"/>
      <c r="FUJ1" s="1687"/>
      <c r="FUK1" s="1687"/>
      <c r="FUL1" s="1687"/>
      <c r="FUM1" s="1687"/>
      <c r="FUN1" s="1687"/>
      <c r="FUO1" s="1687"/>
      <c r="FUP1" s="1687"/>
      <c r="FUQ1" s="1687"/>
      <c r="FUR1" s="1687"/>
      <c r="FUS1" s="1687"/>
      <c r="FUT1" s="1687"/>
      <c r="FUU1" s="1687"/>
      <c r="FUV1" s="1687"/>
      <c r="FUW1" s="1687"/>
      <c r="FUX1" s="1687"/>
      <c r="FUY1" s="1687"/>
      <c r="FUZ1" s="1687"/>
      <c r="FVA1" s="1687"/>
      <c r="FVB1" s="1687"/>
      <c r="FVC1" s="1687"/>
      <c r="FVD1" s="1687"/>
      <c r="FVE1" s="1687"/>
      <c r="FVF1" s="1687"/>
      <c r="FVG1" s="1687"/>
      <c r="FVH1" s="1687"/>
      <c r="FVI1" s="1687"/>
      <c r="FVJ1" s="1687"/>
      <c r="FVK1" s="1687"/>
      <c r="FVL1" s="1687"/>
      <c r="FVM1" s="1687"/>
      <c r="FVN1" s="1687"/>
      <c r="FVO1" s="1687"/>
      <c r="FVP1" s="1687"/>
      <c r="FVQ1" s="1687"/>
      <c r="FVR1" s="1687"/>
      <c r="FVS1" s="1687"/>
      <c r="FVT1" s="1687"/>
      <c r="FVU1" s="1687"/>
      <c r="FVV1" s="1687"/>
      <c r="FVW1" s="1687"/>
      <c r="FVX1" s="1687"/>
      <c r="FVY1" s="1687"/>
      <c r="FVZ1" s="1687"/>
      <c r="FWA1" s="1687"/>
      <c r="FWB1" s="1687"/>
      <c r="FWC1" s="1687"/>
      <c r="FWD1" s="1687"/>
      <c r="FWE1" s="1687"/>
      <c r="FWF1" s="1687"/>
      <c r="FWG1" s="1687"/>
      <c r="FWH1" s="1687"/>
      <c r="FWI1" s="1687"/>
      <c r="FWJ1" s="1687"/>
      <c r="FWK1" s="1687"/>
      <c r="FWL1" s="1687"/>
      <c r="FWM1" s="1687"/>
      <c r="FWN1" s="1687"/>
      <c r="FWO1" s="1687"/>
      <c r="FWP1" s="1687"/>
      <c r="FWQ1" s="1687"/>
      <c r="FWR1" s="1687"/>
      <c r="FWS1" s="1687"/>
      <c r="FWT1" s="1687"/>
      <c r="FWU1" s="1687"/>
      <c r="FWV1" s="1687"/>
      <c r="FWW1" s="1687"/>
      <c r="FWX1" s="1687"/>
      <c r="FWY1" s="1687"/>
      <c r="FWZ1" s="1687"/>
      <c r="FXA1" s="1687"/>
      <c r="FXB1" s="1687"/>
      <c r="FXC1" s="1687"/>
      <c r="FXD1" s="1687"/>
      <c r="FXE1" s="1687"/>
      <c r="FXF1" s="1687"/>
      <c r="FXG1" s="1687"/>
      <c r="FXH1" s="1687"/>
      <c r="FXI1" s="1687"/>
      <c r="FXJ1" s="1687"/>
      <c r="FXK1" s="1687"/>
      <c r="FXL1" s="1687"/>
      <c r="FXM1" s="1687"/>
      <c r="FXN1" s="1687"/>
      <c r="FXO1" s="1687"/>
      <c r="FXP1" s="1687"/>
      <c r="FXQ1" s="1687"/>
      <c r="FXR1" s="1687"/>
      <c r="FXS1" s="1687"/>
      <c r="FXT1" s="1687"/>
      <c r="FXU1" s="1687"/>
      <c r="FXV1" s="1687"/>
      <c r="FXW1" s="1687"/>
      <c r="FXX1" s="1687"/>
      <c r="FXY1" s="1687"/>
      <c r="FXZ1" s="1687"/>
      <c r="FYA1" s="1687"/>
      <c r="FYB1" s="1687"/>
      <c r="FYC1" s="1687"/>
      <c r="FYD1" s="1687"/>
      <c r="FYE1" s="1687"/>
      <c r="FYF1" s="1687"/>
      <c r="FYG1" s="1687"/>
      <c r="FYH1" s="1687"/>
      <c r="FYI1" s="1687"/>
      <c r="FYJ1" s="1687"/>
      <c r="FYK1" s="1687"/>
      <c r="FYL1" s="1687"/>
      <c r="FYM1" s="1687"/>
      <c r="FYN1" s="1687"/>
      <c r="FYO1" s="1687"/>
      <c r="FYP1" s="1687"/>
      <c r="FYQ1" s="1687"/>
      <c r="FYR1" s="1687"/>
      <c r="FYS1" s="1687"/>
      <c r="FYT1" s="1687"/>
      <c r="FYU1" s="1687"/>
      <c r="FYV1" s="1687"/>
      <c r="FYW1" s="1687"/>
      <c r="FYX1" s="1687"/>
      <c r="FYY1" s="1687"/>
      <c r="FYZ1" s="1687"/>
      <c r="FZA1" s="1687"/>
      <c r="FZB1" s="1687"/>
      <c r="FZC1" s="1687"/>
      <c r="FZD1" s="1687"/>
      <c r="FZE1" s="1687"/>
      <c r="FZF1" s="1687"/>
      <c r="FZG1" s="1687"/>
      <c r="FZH1" s="1687"/>
      <c r="FZI1" s="1687"/>
      <c r="FZJ1" s="1687"/>
      <c r="FZK1" s="1687"/>
      <c r="FZL1" s="1687"/>
      <c r="FZM1" s="1687"/>
      <c r="FZN1" s="1687"/>
      <c r="FZO1" s="1687"/>
      <c r="FZP1" s="1687"/>
      <c r="FZQ1" s="1687"/>
      <c r="FZR1" s="1687"/>
      <c r="FZS1" s="1687"/>
      <c r="FZT1" s="1687"/>
      <c r="FZU1" s="1687"/>
      <c r="FZV1" s="1687"/>
      <c r="FZW1" s="1687"/>
      <c r="FZX1" s="1687"/>
      <c r="FZY1" s="1687"/>
      <c r="FZZ1" s="1687"/>
      <c r="GAA1" s="1687"/>
      <c r="GAB1" s="1687"/>
      <c r="GAC1" s="1687"/>
      <c r="GAD1" s="1687"/>
      <c r="GAE1" s="1687"/>
      <c r="GAF1" s="1687"/>
      <c r="GAG1" s="1687"/>
      <c r="GAH1" s="1687"/>
      <c r="GAI1" s="1687"/>
      <c r="GAJ1" s="1687"/>
      <c r="GAK1" s="1687"/>
      <c r="GAL1" s="1687"/>
      <c r="GAM1" s="1687"/>
      <c r="GAN1" s="1687"/>
      <c r="GAO1" s="1687"/>
      <c r="GAP1" s="1687"/>
      <c r="GAQ1" s="1687"/>
      <c r="GAR1" s="1687"/>
      <c r="GAS1" s="1687"/>
      <c r="GAT1" s="1687"/>
      <c r="GAU1" s="1687"/>
      <c r="GAV1" s="1687"/>
      <c r="GAW1" s="1687"/>
      <c r="GAX1" s="1687"/>
      <c r="GAY1" s="1687"/>
      <c r="GAZ1" s="1687"/>
      <c r="GBA1" s="1687"/>
      <c r="GBB1" s="1687"/>
      <c r="GBC1" s="1687"/>
      <c r="GBD1" s="1687"/>
      <c r="GBE1" s="1687"/>
      <c r="GBF1" s="1687"/>
      <c r="GBG1" s="1687"/>
      <c r="GBH1" s="1687"/>
      <c r="GBI1" s="1687"/>
      <c r="GBJ1" s="1687"/>
      <c r="GBK1" s="1687"/>
      <c r="GBL1" s="1687"/>
      <c r="GBM1" s="1687"/>
      <c r="GBN1" s="1687"/>
      <c r="GBO1" s="1687"/>
      <c r="GBP1" s="1687"/>
      <c r="GBQ1" s="1687"/>
      <c r="GBR1" s="1687"/>
      <c r="GBS1" s="1687"/>
      <c r="GBT1" s="1687"/>
      <c r="GBU1" s="1687"/>
      <c r="GBV1" s="1687"/>
      <c r="GBW1" s="1687"/>
      <c r="GBX1" s="1687"/>
      <c r="GBY1" s="1687"/>
      <c r="GBZ1" s="1687"/>
      <c r="GCA1" s="1687"/>
      <c r="GCB1" s="1687"/>
      <c r="GCC1" s="1687"/>
      <c r="GCD1" s="1687"/>
      <c r="GCE1" s="1687"/>
      <c r="GCF1" s="1687"/>
      <c r="GCG1" s="1687"/>
      <c r="GCH1" s="1687"/>
      <c r="GCI1" s="1687"/>
      <c r="GCJ1" s="1687"/>
      <c r="GCK1" s="1687"/>
      <c r="GCL1" s="1687"/>
      <c r="GCM1" s="1687"/>
      <c r="GCN1" s="1687"/>
      <c r="GCO1" s="1687"/>
      <c r="GCP1" s="1687"/>
      <c r="GCQ1" s="1687"/>
      <c r="GCR1" s="1687"/>
      <c r="GCS1" s="1687"/>
      <c r="GCT1" s="1687"/>
      <c r="GCU1" s="1687"/>
      <c r="GCV1" s="1687"/>
      <c r="GCW1" s="1687"/>
      <c r="GCX1" s="1687"/>
      <c r="GCY1" s="1687"/>
      <c r="GCZ1" s="1687"/>
      <c r="GDA1" s="1687"/>
      <c r="GDB1" s="1687"/>
      <c r="GDC1" s="1687"/>
      <c r="GDD1" s="1687"/>
      <c r="GDE1" s="1687"/>
      <c r="GDF1" s="1687"/>
      <c r="GDG1" s="1687"/>
      <c r="GDH1" s="1687"/>
      <c r="GDI1" s="1687"/>
      <c r="GDJ1" s="1687"/>
      <c r="GDK1" s="1687"/>
      <c r="GDL1" s="1687"/>
      <c r="GDM1" s="1687"/>
      <c r="GDN1" s="1687"/>
      <c r="GDO1" s="1687"/>
      <c r="GDP1" s="1687"/>
      <c r="GDQ1" s="1687"/>
      <c r="GDR1" s="1687"/>
      <c r="GDS1" s="1687"/>
      <c r="GDT1" s="1687"/>
      <c r="GDU1" s="1687"/>
      <c r="GDV1" s="1687"/>
      <c r="GDW1" s="1687"/>
      <c r="GDX1" s="1687"/>
      <c r="GDY1" s="1687"/>
      <c r="GDZ1" s="1687"/>
      <c r="GEA1" s="1687"/>
      <c r="GEB1" s="1687"/>
      <c r="GEC1" s="1687"/>
      <c r="GED1" s="1687"/>
      <c r="GEE1" s="1687"/>
      <c r="GEF1" s="1687"/>
      <c r="GEG1" s="1687"/>
      <c r="GEH1" s="1687"/>
      <c r="GEI1" s="1687"/>
      <c r="GEJ1" s="1687"/>
      <c r="GEK1" s="1687"/>
      <c r="GEL1" s="1687"/>
      <c r="GEM1" s="1687"/>
      <c r="GEN1" s="1687"/>
      <c r="GEO1" s="1687"/>
      <c r="GEP1" s="1687"/>
      <c r="GEQ1" s="1687"/>
      <c r="GER1" s="1687"/>
      <c r="GES1" s="1687"/>
      <c r="GET1" s="1687"/>
      <c r="GEU1" s="1687"/>
      <c r="GEV1" s="1687"/>
      <c r="GEW1" s="1687"/>
      <c r="GEX1" s="1687"/>
      <c r="GEY1" s="1687"/>
      <c r="GEZ1" s="1687"/>
      <c r="GFA1" s="1687"/>
      <c r="GFB1" s="1687"/>
      <c r="GFC1" s="1687"/>
      <c r="GFD1" s="1687"/>
      <c r="GFE1" s="1687"/>
      <c r="GFF1" s="1687"/>
      <c r="GFG1" s="1687"/>
      <c r="GFH1" s="1687"/>
      <c r="GFI1" s="1687"/>
      <c r="GFJ1" s="1687"/>
      <c r="GFK1" s="1687"/>
      <c r="GFL1" s="1687"/>
      <c r="GFM1" s="1687"/>
      <c r="GFN1" s="1687"/>
      <c r="GFO1" s="1687"/>
      <c r="GFP1" s="1687"/>
      <c r="GFQ1" s="1687"/>
      <c r="GFR1" s="1687"/>
      <c r="GFS1" s="1687"/>
      <c r="GFT1" s="1687"/>
      <c r="GFU1" s="1687"/>
      <c r="GFV1" s="1687"/>
      <c r="GFW1" s="1687"/>
      <c r="GFX1" s="1687"/>
      <c r="GFY1" s="1687"/>
      <c r="GFZ1" s="1687"/>
      <c r="GGA1" s="1687"/>
      <c r="GGB1" s="1687"/>
      <c r="GGC1" s="1687"/>
      <c r="GGD1" s="1687"/>
      <c r="GGE1" s="1687"/>
      <c r="GGF1" s="1687"/>
      <c r="GGG1" s="1687"/>
      <c r="GGH1" s="1687"/>
      <c r="GGI1" s="1687"/>
      <c r="GGJ1" s="1687"/>
      <c r="GGK1" s="1687"/>
      <c r="GGL1" s="1687"/>
      <c r="GGM1" s="1687"/>
      <c r="GGN1" s="1687"/>
      <c r="GGO1" s="1687"/>
      <c r="GGP1" s="1687"/>
      <c r="GGQ1" s="1687"/>
      <c r="GGR1" s="1687"/>
      <c r="GGS1" s="1687"/>
      <c r="GGT1" s="1687"/>
      <c r="GGU1" s="1687"/>
      <c r="GGV1" s="1687"/>
      <c r="GGW1" s="1687"/>
      <c r="GGX1" s="1687"/>
      <c r="GGY1" s="1687"/>
      <c r="GGZ1" s="1687"/>
      <c r="GHA1" s="1687"/>
      <c r="GHB1" s="1687"/>
      <c r="GHC1" s="1687"/>
      <c r="GHD1" s="1687"/>
      <c r="GHE1" s="1687"/>
      <c r="GHF1" s="1687"/>
      <c r="GHG1" s="1687"/>
      <c r="GHH1" s="1687"/>
      <c r="GHI1" s="1687"/>
      <c r="GHJ1" s="1687"/>
      <c r="GHK1" s="1687"/>
      <c r="GHL1" s="1687"/>
      <c r="GHM1" s="1687"/>
      <c r="GHN1" s="1687"/>
      <c r="GHO1" s="1687"/>
      <c r="GHP1" s="1687"/>
      <c r="GHQ1" s="1687"/>
      <c r="GHR1" s="1687"/>
      <c r="GHS1" s="1687"/>
      <c r="GHT1" s="1687"/>
      <c r="GHU1" s="1687"/>
      <c r="GHV1" s="1687"/>
      <c r="GHW1" s="1687"/>
      <c r="GHX1" s="1687"/>
      <c r="GHY1" s="1687"/>
      <c r="GHZ1" s="1687"/>
      <c r="GIA1" s="1687"/>
      <c r="GIB1" s="1687"/>
      <c r="GIC1" s="1687"/>
      <c r="GID1" s="1687"/>
      <c r="GIE1" s="1687"/>
      <c r="GIF1" s="1687"/>
      <c r="GIG1" s="1687"/>
      <c r="GIH1" s="1687"/>
      <c r="GII1" s="1687"/>
      <c r="GIJ1" s="1687"/>
      <c r="GIK1" s="1687"/>
      <c r="GIL1" s="1687"/>
      <c r="GIM1" s="1687"/>
      <c r="GIN1" s="1687"/>
      <c r="GIO1" s="1687"/>
      <c r="GIP1" s="1687"/>
      <c r="GIQ1" s="1687"/>
      <c r="GIR1" s="1687"/>
      <c r="GIS1" s="1687"/>
      <c r="GIT1" s="1687"/>
      <c r="GIU1" s="1687"/>
      <c r="GIV1" s="1687"/>
      <c r="GIW1" s="1687"/>
      <c r="GIX1" s="1687"/>
      <c r="GIY1" s="1687"/>
      <c r="GIZ1" s="1687"/>
      <c r="GJA1" s="1687"/>
      <c r="GJB1" s="1687"/>
      <c r="GJC1" s="1687"/>
      <c r="GJD1" s="1687"/>
      <c r="GJE1" s="1687"/>
      <c r="GJF1" s="1687"/>
      <c r="GJG1" s="1687"/>
      <c r="GJH1" s="1687"/>
      <c r="GJI1" s="1687"/>
      <c r="GJJ1" s="1687"/>
      <c r="GJK1" s="1687"/>
      <c r="GJL1" s="1687"/>
      <c r="GJM1" s="1687"/>
      <c r="GJN1" s="1687"/>
      <c r="GJO1" s="1687"/>
      <c r="GJP1" s="1687"/>
      <c r="GJQ1" s="1687"/>
      <c r="GJR1" s="1687"/>
      <c r="GJS1" s="1687"/>
      <c r="GJT1" s="1687"/>
      <c r="GJU1" s="1687"/>
      <c r="GJV1" s="1687"/>
      <c r="GJW1" s="1687"/>
      <c r="GJX1" s="1687"/>
      <c r="GJY1" s="1687"/>
      <c r="GJZ1" s="1687"/>
      <c r="GKA1" s="1687"/>
      <c r="GKB1" s="1687"/>
      <c r="GKC1" s="1687"/>
      <c r="GKD1" s="1687"/>
      <c r="GKE1" s="1687"/>
      <c r="GKF1" s="1687"/>
      <c r="GKG1" s="1687"/>
      <c r="GKH1" s="1687"/>
      <c r="GKI1" s="1687"/>
      <c r="GKJ1" s="1687"/>
      <c r="GKK1" s="1687"/>
      <c r="GKL1" s="1687"/>
      <c r="GKM1" s="1687"/>
      <c r="GKN1" s="1687"/>
      <c r="GKO1" s="1687"/>
      <c r="GKP1" s="1687"/>
      <c r="GKQ1" s="1687"/>
      <c r="GKR1" s="1687"/>
      <c r="GKS1" s="1687"/>
      <c r="GKT1" s="1687"/>
      <c r="GKU1" s="1687"/>
      <c r="GKV1" s="1687"/>
      <c r="GKW1" s="1687"/>
      <c r="GKX1" s="1687"/>
      <c r="GKY1" s="1687"/>
      <c r="GKZ1" s="1687"/>
      <c r="GLA1" s="1687"/>
      <c r="GLB1" s="1687"/>
      <c r="GLC1" s="1687"/>
      <c r="GLD1" s="1687"/>
      <c r="GLE1" s="1687"/>
      <c r="GLF1" s="1687"/>
      <c r="GLG1" s="1687"/>
      <c r="GLH1" s="1687"/>
      <c r="GLI1" s="1687"/>
      <c r="GLJ1" s="1687"/>
      <c r="GLK1" s="1687"/>
      <c r="GLL1" s="1687"/>
      <c r="GLM1" s="1687"/>
      <c r="GLN1" s="1687"/>
      <c r="GLO1" s="1687"/>
      <c r="GLP1" s="1687"/>
      <c r="GLQ1" s="1687"/>
      <c r="GLR1" s="1687"/>
      <c r="GLS1" s="1687"/>
      <c r="GLT1" s="1687"/>
      <c r="GLU1" s="1687"/>
      <c r="GLV1" s="1687"/>
      <c r="GLW1" s="1687"/>
      <c r="GLX1" s="1687"/>
      <c r="GLY1" s="1687"/>
      <c r="GLZ1" s="1687"/>
      <c r="GMA1" s="1687"/>
      <c r="GMB1" s="1687"/>
      <c r="GMC1" s="1687"/>
      <c r="GMD1" s="1687"/>
      <c r="GME1" s="1687"/>
      <c r="GMF1" s="1687"/>
      <c r="GMG1" s="1687"/>
      <c r="GMH1" s="1687"/>
      <c r="GMI1" s="1687"/>
      <c r="GMJ1" s="1687"/>
      <c r="GMK1" s="1687"/>
      <c r="GML1" s="1687"/>
      <c r="GMM1" s="1687"/>
      <c r="GMN1" s="1687"/>
      <c r="GMO1" s="1687"/>
      <c r="GMP1" s="1687"/>
      <c r="GMQ1" s="1687"/>
      <c r="GMR1" s="1687"/>
      <c r="GMS1" s="1687"/>
      <c r="GMT1" s="1687"/>
      <c r="GMU1" s="1687"/>
      <c r="GMV1" s="1687"/>
      <c r="GMW1" s="1687"/>
      <c r="GMX1" s="1687"/>
      <c r="GMY1" s="1687"/>
      <c r="GMZ1" s="1687"/>
      <c r="GNA1" s="1687"/>
      <c r="GNB1" s="1687"/>
      <c r="GNC1" s="1687"/>
      <c r="GND1" s="1687"/>
      <c r="GNE1" s="1687"/>
      <c r="GNF1" s="1687"/>
      <c r="GNG1" s="1687"/>
      <c r="GNH1" s="1687"/>
      <c r="GNI1" s="1687"/>
      <c r="GNJ1" s="1687"/>
      <c r="GNK1" s="1687"/>
      <c r="GNL1" s="1687"/>
      <c r="GNM1" s="1687"/>
      <c r="GNN1" s="1687"/>
      <c r="GNO1" s="1687"/>
      <c r="GNP1" s="1687"/>
      <c r="GNQ1" s="1687"/>
      <c r="GNR1" s="1687"/>
      <c r="GNS1" s="1687"/>
      <c r="GNT1" s="1687"/>
      <c r="GNU1" s="1687"/>
      <c r="GNV1" s="1687"/>
      <c r="GNW1" s="1687"/>
      <c r="GNX1" s="1687"/>
      <c r="GNY1" s="1687"/>
      <c r="GNZ1" s="1687"/>
      <c r="GOA1" s="1687"/>
      <c r="GOB1" s="1687"/>
      <c r="GOC1" s="1687"/>
      <c r="GOD1" s="1687"/>
      <c r="GOE1" s="1687"/>
      <c r="GOF1" s="1687"/>
      <c r="GOG1" s="1687"/>
      <c r="GOH1" s="1687"/>
      <c r="GOI1" s="1687"/>
      <c r="GOJ1" s="1687"/>
      <c r="GOK1" s="1687"/>
      <c r="GOL1" s="1687"/>
      <c r="GOM1" s="1687"/>
      <c r="GON1" s="1687"/>
      <c r="GOO1" s="1687"/>
      <c r="GOP1" s="1687"/>
      <c r="GOQ1" s="1687"/>
      <c r="GOR1" s="1687"/>
      <c r="GOS1" s="1687"/>
      <c r="GOT1" s="1687"/>
      <c r="GOU1" s="1687"/>
      <c r="GOV1" s="1687"/>
      <c r="GOW1" s="1687"/>
      <c r="GOX1" s="1687"/>
      <c r="GOY1" s="1687"/>
      <c r="GOZ1" s="1687"/>
      <c r="GPA1" s="1687"/>
      <c r="GPB1" s="1687"/>
      <c r="GPC1" s="1687"/>
      <c r="GPD1" s="1687"/>
      <c r="GPE1" s="1687"/>
      <c r="GPF1" s="1687"/>
      <c r="GPG1" s="1687"/>
      <c r="GPH1" s="1687"/>
      <c r="GPI1" s="1687"/>
      <c r="GPJ1" s="1687"/>
      <c r="GPK1" s="1687"/>
      <c r="GPL1" s="1687"/>
      <c r="GPM1" s="1687"/>
      <c r="GPN1" s="1687"/>
      <c r="GPO1" s="1687"/>
      <c r="GPP1" s="1687"/>
      <c r="GPQ1" s="1687"/>
      <c r="GPR1" s="1687"/>
      <c r="GPS1" s="1687"/>
      <c r="GPT1" s="1687"/>
      <c r="GPU1" s="1687"/>
      <c r="GPV1" s="1687"/>
      <c r="GPW1" s="1687"/>
      <c r="GPX1" s="1687"/>
      <c r="GPY1" s="1687"/>
      <c r="GPZ1" s="1687"/>
      <c r="GQA1" s="1687"/>
      <c r="GQB1" s="1687"/>
      <c r="GQC1" s="1687"/>
      <c r="GQD1" s="1687"/>
      <c r="GQE1" s="1687"/>
      <c r="GQF1" s="1687"/>
      <c r="GQG1" s="1687"/>
      <c r="GQH1" s="1687"/>
      <c r="GQI1" s="1687"/>
      <c r="GQJ1" s="1687"/>
      <c r="GQK1" s="1687"/>
      <c r="GQL1" s="1687"/>
      <c r="GQM1" s="1687"/>
      <c r="GQN1" s="1687"/>
      <c r="GQO1" s="1687"/>
      <c r="GQP1" s="1687"/>
      <c r="GQQ1" s="1687"/>
      <c r="GQR1" s="1687"/>
      <c r="GQS1" s="1687"/>
      <c r="GQT1" s="1687"/>
      <c r="GQU1" s="1687"/>
      <c r="GQV1" s="1687"/>
      <c r="GQW1" s="1687"/>
      <c r="GQX1" s="1687"/>
      <c r="GQY1" s="1687"/>
      <c r="GQZ1" s="1687"/>
      <c r="GRA1" s="1687"/>
      <c r="GRB1" s="1687"/>
      <c r="GRC1" s="1687"/>
      <c r="GRD1" s="1687"/>
      <c r="GRE1" s="1687"/>
      <c r="GRF1" s="1687"/>
      <c r="GRG1" s="1687"/>
      <c r="GRH1" s="1687"/>
      <c r="GRI1" s="1687"/>
      <c r="GRJ1" s="1687"/>
      <c r="GRK1" s="1687"/>
      <c r="GRL1" s="1687"/>
      <c r="GRM1" s="1687"/>
      <c r="GRN1" s="1687"/>
      <c r="GRO1" s="1687"/>
      <c r="GRP1" s="1687"/>
      <c r="GRQ1" s="1687"/>
      <c r="GRR1" s="1687"/>
      <c r="GRS1" s="1687"/>
      <c r="GRT1" s="1687"/>
      <c r="GRU1" s="1687"/>
      <c r="GRV1" s="1687"/>
      <c r="GRW1" s="1687"/>
      <c r="GRX1" s="1687"/>
      <c r="GRY1" s="1687"/>
      <c r="GRZ1" s="1687"/>
      <c r="GSA1" s="1687"/>
      <c r="GSB1" s="1687"/>
      <c r="GSC1" s="1687"/>
      <c r="GSD1" s="1687"/>
      <c r="GSE1" s="1687"/>
      <c r="GSF1" s="1687"/>
      <c r="GSG1" s="1687"/>
      <c r="GSH1" s="1687"/>
      <c r="GSI1" s="1687"/>
      <c r="GSJ1" s="1687"/>
      <c r="GSK1" s="1687"/>
      <c r="GSL1" s="1687"/>
      <c r="GSM1" s="1687"/>
      <c r="GSN1" s="1687"/>
      <c r="GSO1" s="1687"/>
      <c r="GSP1" s="1687"/>
      <c r="GSQ1" s="1687"/>
      <c r="GSR1" s="1687"/>
      <c r="GSS1" s="1687"/>
      <c r="GST1" s="1687"/>
      <c r="GSU1" s="1687"/>
      <c r="GSV1" s="1687"/>
      <c r="GSW1" s="1687"/>
      <c r="GSX1" s="1687"/>
      <c r="GSY1" s="1687"/>
      <c r="GSZ1" s="1687"/>
      <c r="GTA1" s="1687"/>
      <c r="GTB1" s="1687"/>
      <c r="GTC1" s="1687"/>
      <c r="GTD1" s="1687"/>
      <c r="GTE1" s="1687"/>
      <c r="GTF1" s="1687"/>
      <c r="GTG1" s="1687"/>
      <c r="GTH1" s="1687"/>
      <c r="GTI1" s="1687"/>
      <c r="GTJ1" s="1687"/>
      <c r="GTK1" s="1687"/>
      <c r="GTL1" s="1687"/>
      <c r="GTM1" s="1687"/>
      <c r="GTN1" s="1687"/>
      <c r="GTO1" s="1687"/>
      <c r="GTP1" s="1687"/>
      <c r="GTQ1" s="1687"/>
      <c r="GTR1" s="1687"/>
      <c r="GTS1" s="1687"/>
      <c r="GTT1" s="1687"/>
      <c r="GTU1" s="1687"/>
      <c r="GTV1" s="1687"/>
      <c r="GTW1" s="1687"/>
      <c r="GTX1" s="1687"/>
      <c r="GTY1" s="1687"/>
      <c r="GTZ1" s="1687"/>
      <c r="GUA1" s="1687"/>
      <c r="GUB1" s="1687"/>
      <c r="GUC1" s="1687"/>
      <c r="GUD1" s="1687"/>
      <c r="GUE1" s="1687"/>
      <c r="GUF1" s="1687"/>
      <c r="GUG1" s="1687"/>
      <c r="GUH1" s="1687"/>
      <c r="GUI1" s="1687"/>
      <c r="GUJ1" s="1687"/>
      <c r="GUK1" s="1687"/>
      <c r="GUL1" s="1687"/>
      <c r="GUM1" s="1687"/>
      <c r="GUN1" s="1687"/>
      <c r="GUO1" s="1687"/>
      <c r="GUP1" s="1687"/>
      <c r="GUQ1" s="1687"/>
      <c r="GUR1" s="1687"/>
      <c r="GUS1" s="1687"/>
      <c r="GUT1" s="1687"/>
      <c r="GUU1" s="1687"/>
      <c r="GUV1" s="1687"/>
      <c r="GUW1" s="1687"/>
      <c r="GUX1" s="1687"/>
      <c r="GUY1" s="1687"/>
      <c r="GUZ1" s="1687"/>
      <c r="GVA1" s="1687"/>
      <c r="GVB1" s="1687"/>
      <c r="GVC1" s="1687"/>
      <c r="GVD1" s="1687"/>
      <c r="GVE1" s="1687"/>
      <c r="GVF1" s="1687"/>
      <c r="GVG1" s="1687"/>
      <c r="GVH1" s="1687"/>
      <c r="GVI1" s="1687"/>
      <c r="GVJ1" s="1687"/>
      <c r="GVK1" s="1687"/>
      <c r="GVL1" s="1687"/>
      <c r="GVM1" s="1687"/>
      <c r="GVN1" s="1687"/>
      <c r="GVO1" s="1687"/>
      <c r="GVP1" s="1687"/>
      <c r="GVQ1" s="1687"/>
      <c r="GVR1" s="1687"/>
      <c r="GVS1" s="1687"/>
      <c r="GVT1" s="1687"/>
      <c r="GVU1" s="1687"/>
      <c r="GVV1" s="1687"/>
      <c r="GVW1" s="1687"/>
      <c r="GVX1" s="1687"/>
      <c r="GVY1" s="1687"/>
      <c r="GVZ1" s="1687"/>
      <c r="GWA1" s="1687"/>
      <c r="GWB1" s="1687"/>
      <c r="GWC1" s="1687"/>
      <c r="GWD1" s="1687"/>
      <c r="GWE1" s="1687"/>
      <c r="GWF1" s="1687"/>
      <c r="GWG1" s="1687"/>
      <c r="GWH1" s="1687"/>
      <c r="GWI1" s="1687"/>
      <c r="GWJ1" s="1687"/>
      <c r="GWK1" s="1687"/>
      <c r="GWL1" s="1687"/>
      <c r="GWM1" s="1687"/>
      <c r="GWN1" s="1687"/>
      <c r="GWO1" s="1687"/>
      <c r="GWP1" s="1687"/>
      <c r="GWQ1" s="1687"/>
      <c r="GWR1" s="1687"/>
      <c r="GWS1" s="1687"/>
      <c r="GWT1" s="1687"/>
      <c r="GWU1" s="1687"/>
      <c r="GWV1" s="1687"/>
      <c r="GWW1" s="1687"/>
      <c r="GWX1" s="1687"/>
      <c r="GWY1" s="1687"/>
      <c r="GWZ1" s="1687"/>
      <c r="GXA1" s="1687"/>
      <c r="GXB1" s="1687"/>
      <c r="GXC1" s="1687"/>
      <c r="GXD1" s="1687"/>
      <c r="GXE1" s="1687"/>
      <c r="GXF1" s="1687"/>
      <c r="GXG1" s="1687"/>
      <c r="GXH1" s="1687"/>
      <c r="GXI1" s="1687"/>
      <c r="GXJ1" s="1687"/>
      <c r="GXK1" s="1687"/>
      <c r="GXL1" s="1687"/>
      <c r="GXM1" s="1687"/>
      <c r="GXN1" s="1687"/>
      <c r="GXO1" s="1687"/>
      <c r="GXP1" s="1687"/>
      <c r="GXQ1" s="1687"/>
      <c r="GXR1" s="1687"/>
      <c r="GXS1" s="1687"/>
      <c r="GXT1" s="1687"/>
      <c r="GXU1" s="1687"/>
      <c r="GXV1" s="1687"/>
      <c r="GXW1" s="1687"/>
      <c r="GXX1" s="1687"/>
      <c r="GXY1" s="1687"/>
      <c r="GXZ1" s="1687"/>
      <c r="GYA1" s="1687"/>
      <c r="GYB1" s="1687"/>
      <c r="GYC1" s="1687"/>
      <c r="GYD1" s="1687"/>
      <c r="GYE1" s="1687"/>
      <c r="GYF1" s="1687"/>
      <c r="GYG1" s="1687"/>
      <c r="GYH1" s="1687"/>
      <c r="GYI1" s="1687"/>
      <c r="GYJ1" s="1687"/>
      <c r="GYK1" s="1687"/>
      <c r="GYL1" s="1687"/>
      <c r="GYM1" s="1687"/>
      <c r="GYN1" s="1687"/>
      <c r="GYO1" s="1687"/>
      <c r="GYP1" s="1687"/>
      <c r="GYQ1" s="1687"/>
      <c r="GYR1" s="1687"/>
      <c r="GYS1" s="1687"/>
      <c r="GYT1" s="1687"/>
      <c r="GYU1" s="1687"/>
      <c r="GYV1" s="1687"/>
      <c r="GYW1" s="1687"/>
      <c r="GYX1" s="1687"/>
      <c r="GYY1" s="1687"/>
      <c r="GYZ1" s="1687"/>
      <c r="GZA1" s="1687"/>
      <c r="GZB1" s="1687"/>
      <c r="GZC1" s="1687"/>
      <c r="GZD1" s="1687"/>
      <c r="GZE1" s="1687"/>
      <c r="GZF1" s="1687"/>
      <c r="GZG1" s="1687"/>
      <c r="GZH1" s="1687"/>
      <c r="GZI1" s="1687"/>
      <c r="GZJ1" s="1687"/>
      <c r="GZK1" s="1687"/>
      <c r="GZL1" s="1687"/>
      <c r="GZM1" s="1687"/>
      <c r="GZN1" s="1687"/>
      <c r="GZO1" s="1687"/>
      <c r="GZP1" s="1687"/>
      <c r="GZQ1" s="1687"/>
      <c r="GZR1" s="1687"/>
      <c r="GZS1" s="1687"/>
      <c r="GZT1" s="1687"/>
      <c r="GZU1" s="1687"/>
      <c r="GZV1" s="1687"/>
      <c r="GZW1" s="1687"/>
      <c r="GZX1" s="1687"/>
      <c r="GZY1" s="1687"/>
      <c r="GZZ1" s="1687"/>
      <c r="HAA1" s="1687"/>
      <c r="HAB1" s="1687"/>
      <c r="HAC1" s="1687"/>
      <c r="HAD1" s="1687"/>
      <c r="HAE1" s="1687"/>
      <c r="HAF1" s="1687"/>
      <c r="HAG1" s="1687"/>
      <c r="HAH1" s="1687"/>
      <c r="HAI1" s="1687"/>
      <c r="HAJ1" s="1687"/>
      <c r="HAK1" s="1687"/>
      <c r="HAL1" s="1687"/>
      <c r="HAM1" s="1687"/>
      <c r="HAN1" s="1687"/>
      <c r="HAO1" s="1687"/>
      <c r="HAP1" s="1687"/>
      <c r="HAQ1" s="1687"/>
      <c r="HAR1" s="1687"/>
      <c r="HAS1" s="1687"/>
      <c r="HAT1" s="1687"/>
      <c r="HAU1" s="1687"/>
      <c r="HAV1" s="1687"/>
      <c r="HAW1" s="1687"/>
      <c r="HAX1" s="1687"/>
      <c r="HAY1" s="1687"/>
      <c r="HAZ1" s="1687"/>
      <c r="HBA1" s="1687"/>
      <c r="HBB1" s="1687"/>
      <c r="HBC1" s="1687"/>
      <c r="HBD1" s="1687"/>
      <c r="HBE1" s="1687"/>
      <c r="HBF1" s="1687"/>
      <c r="HBG1" s="1687"/>
      <c r="HBH1" s="1687"/>
      <c r="HBI1" s="1687"/>
      <c r="HBJ1" s="1687"/>
      <c r="HBK1" s="1687"/>
      <c r="HBL1" s="1687"/>
      <c r="HBM1" s="1687"/>
      <c r="HBN1" s="1687"/>
      <c r="HBO1" s="1687"/>
      <c r="HBP1" s="1687"/>
      <c r="HBQ1" s="1687"/>
      <c r="HBR1" s="1687"/>
      <c r="HBS1" s="1687"/>
      <c r="HBT1" s="1687"/>
      <c r="HBU1" s="1687"/>
      <c r="HBV1" s="1687"/>
      <c r="HBW1" s="1687"/>
      <c r="HBX1" s="1687"/>
      <c r="HBY1" s="1687"/>
      <c r="HBZ1" s="1687"/>
      <c r="HCA1" s="1687"/>
      <c r="HCB1" s="1687"/>
      <c r="HCC1" s="1687"/>
      <c r="HCD1" s="1687"/>
      <c r="HCE1" s="1687"/>
      <c r="HCF1" s="1687"/>
      <c r="HCG1" s="1687"/>
      <c r="HCH1" s="1687"/>
      <c r="HCI1" s="1687"/>
      <c r="HCJ1" s="1687"/>
      <c r="HCK1" s="1687"/>
      <c r="HCL1" s="1687"/>
      <c r="HCM1" s="1687"/>
      <c r="HCN1" s="1687"/>
      <c r="HCO1" s="1687"/>
      <c r="HCP1" s="1687"/>
      <c r="HCQ1" s="1687"/>
      <c r="HCR1" s="1687"/>
      <c r="HCS1" s="1687"/>
      <c r="HCT1" s="1687"/>
      <c r="HCU1" s="1687"/>
      <c r="HCV1" s="1687"/>
      <c r="HCW1" s="1687"/>
      <c r="HCX1" s="1687"/>
      <c r="HCY1" s="1687"/>
      <c r="HCZ1" s="1687"/>
      <c r="HDA1" s="1687"/>
      <c r="HDB1" s="1687"/>
      <c r="HDC1" s="1687"/>
      <c r="HDD1" s="1687"/>
      <c r="HDE1" s="1687"/>
      <c r="HDF1" s="1687"/>
      <c r="HDG1" s="1687"/>
      <c r="HDH1" s="1687"/>
      <c r="HDI1" s="1687"/>
      <c r="HDJ1" s="1687"/>
      <c r="HDK1" s="1687"/>
      <c r="HDL1" s="1687"/>
      <c r="HDM1" s="1687"/>
      <c r="HDN1" s="1687"/>
      <c r="HDO1" s="1687"/>
      <c r="HDP1" s="1687"/>
      <c r="HDQ1" s="1687"/>
      <c r="HDR1" s="1687"/>
      <c r="HDS1" s="1687"/>
      <c r="HDT1" s="1687"/>
      <c r="HDU1" s="1687"/>
      <c r="HDV1" s="1687"/>
      <c r="HDW1" s="1687"/>
      <c r="HDX1" s="1687"/>
      <c r="HDY1" s="1687"/>
      <c r="HDZ1" s="1687"/>
      <c r="HEA1" s="1687"/>
      <c r="HEB1" s="1687"/>
      <c r="HEC1" s="1687"/>
      <c r="HED1" s="1687"/>
      <c r="HEE1" s="1687"/>
      <c r="HEF1" s="1687"/>
      <c r="HEG1" s="1687"/>
      <c r="HEH1" s="1687"/>
      <c r="HEI1" s="1687"/>
      <c r="HEJ1" s="1687"/>
      <c r="HEK1" s="1687"/>
      <c r="HEL1" s="1687"/>
      <c r="HEM1" s="1687"/>
      <c r="HEN1" s="1687"/>
      <c r="HEO1" s="1687"/>
      <c r="HEP1" s="1687"/>
      <c r="HEQ1" s="1687"/>
      <c r="HER1" s="1687"/>
      <c r="HES1" s="1687"/>
      <c r="HET1" s="1687"/>
      <c r="HEU1" s="1687"/>
      <c r="HEV1" s="1687"/>
      <c r="HEW1" s="1687"/>
      <c r="HEX1" s="1687"/>
      <c r="HEY1" s="1687"/>
      <c r="HEZ1" s="1687"/>
      <c r="HFA1" s="1687"/>
      <c r="HFB1" s="1687"/>
      <c r="HFC1" s="1687"/>
      <c r="HFD1" s="1687"/>
      <c r="HFE1" s="1687"/>
      <c r="HFF1" s="1687"/>
      <c r="HFG1" s="1687"/>
      <c r="HFH1" s="1687"/>
      <c r="HFI1" s="1687"/>
      <c r="HFJ1" s="1687"/>
      <c r="HFK1" s="1687"/>
      <c r="HFL1" s="1687"/>
      <c r="HFM1" s="1687"/>
      <c r="HFN1" s="1687"/>
      <c r="HFO1" s="1687"/>
      <c r="HFP1" s="1687"/>
      <c r="HFQ1" s="1687"/>
      <c r="HFR1" s="1687"/>
      <c r="HFS1" s="1687"/>
      <c r="HFT1" s="1687"/>
      <c r="HFU1" s="1687"/>
      <c r="HFV1" s="1687"/>
      <c r="HFW1" s="1687"/>
      <c r="HFX1" s="1687"/>
      <c r="HFY1" s="1687"/>
      <c r="HFZ1" s="1687"/>
      <c r="HGA1" s="1687"/>
      <c r="HGB1" s="1687"/>
      <c r="HGC1" s="1687"/>
      <c r="HGD1" s="1687"/>
      <c r="HGE1" s="1687"/>
      <c r="HGF1" s="1687"/>
      <c r="HGG1" s="1687"/>
      <c r="HGH1" s="1687"/>
      <c r="HGI1" s="1687"/>
      <c r="HGJ1" s="1687"/>
      <c r="HGK1" s="1687"/>
      <c r="HGL1" s="1687"/>
      <c r="HGM1" s="1687"/>
      <c r="HGN1" s="1687"/>
      <c r="HGO1" s="1687"/>
      <c r="HGP1" s="1687"/>
      <c r="HGQ1" s="1687"/>
      <c r="HGR1" s="1687"/>
      <c r="HGS1" s="1687"/>
      <c r="HGT1" s="1687"/>
      <c r="HGU1" s="1687"/>
      <c r="HGV1" s="1687"/>
      <c r="HGW1" s="1687"/>
      <c r="HGX1" s="1687"/>
      <c r="HGY1" s="1687"/>
      <c r="HGZ1" s="1687"/>
      <c r="HHA1" s="1687"/>
      <c r="HHB1" s="1687"/>
      <c r="HHC1" s="1687"/>
      <c r="HHD1" s="1687"/>
      <c r="HHE1" s="1687"/>
      <c r="HHF1" s="1687"/>
      <c r="HHG1" s="1687"/>
      <c r="HHH1" s="1687"/>
      <c r="HHI1" s="1687"/>
      <c r="HHJ1" s="1687"/>
      <c r="HHK1" s="1687"/>
      <c r="HHL1" s="1687"/>
      <c r="HHM1" s="1687"/>
      <c r="HHN1" s="1687"/>
      <c r="HHO1" s="1687"/>
      <c r="HHP1" s="1687"/>
      <c r="HHQ1" s="1687"/>
      <c r="HHR1" s="1687"/>
      <c r="HHS1" s="1687"/>
      <c r="HHT1" s="1687"/>
      <c r="HHU1" s="1687"/>
      <c r="HHV1" s="1687"/>
      <c r="HHW1" s="1687"/>
      <c r="HHX1" s="1687"/>
      <c r="HHY1" s="1687"/>
      <c r="HHZ1" s="1687"/>
      <c r="HIA1" s="1687"/>
      <c r="HIB1" s="1687"/>
      <c r="HIC1" s="1687"/>
      <c r="HID1" s="1687"/>
      <c r="HIE1" s="1687"/>
      <c r="HIF1" s="1687"/>
      <c r="HIG1" s="1687"/>
      <c r="HIH1" s="1687"/>
      <c r="HII1" s="1687"/>
      <c r="HIJ1" s="1687"/>
      <c r="HIK1" s="1687"/>
      <c r="HIL1" s="1687"/>
      <c r="HIM1" s="1687"/>
      <c r="HIN1" s="1687"/>
      <c r="HIO1" s="1687"/>
      <c r="HIP1" s="1687"/>
      <c r="HIQ1" s="1687"/>
      <c r="HIR1" s="1687"/>
      <c r="HIS1" s="1687"/>
      <c r="HIT1" s="1687"/>
      <c r="HIU1" s="1687"/>
      <c r="HIV1" s="1687"/>
      <c r="HIW1" s="1687"/>
      <c r="HIX1" s="1687"/>
      <c r="HIY1" s="1687"/>
      <c r="HIZ1" s="1687"/>
      <c r="HJA1" s="1687"/>
      <c r="HJB1" s="1687"/>
      <c r="HJC1" s="1687"/>
      <c r="HJD1" s="1687"/>
      <c r="HJE1" s="1687"/>
      <c r="HJF1" s="1687"/>
      <c r="HJG1" s="1687"/>
      <c r="HJH1" s="1687"/>
      <c r="HJI1" s="1687"/>
      <c r="HJJ1" s="1687"/>
      <c r="HJK1" s="1687"/>
      <c r="HJL1" s="1687"/>
      <c r="HJM1" s="1687"/>
      <c r="HJN1" s="1687"/>
      <c r="HJO1" s="1687"/>
      <c r="HJP1" s="1687"/>
      <c r="HJQ1" s="1687"/>
      <c r="HJR1" s="1687"/>
      <c r="HJS1" s="1687"/>
      <c r="HJT1" s="1687"/>
      <c r="HJU1" s="1687"/>
      <c r="HJV1" s="1687"/>
      <c r="HJW1" s="1687"/>
      <c r="HJX1" s="1687"/>
      <c r="HJY1" s="1687"/>
      <c r="HJZ1" s="1687"/>
      <c r="HKA1" s="1687"/>
      <c r="HKB1" s="1687"/>
      <c r="HKC1" s="1687"/>
      <c r="HKD1" s="1687"/>
      <c r="HKE1" s="1687"/>
      <c r="HKF1" s="1687"/>
      <c r="HKG1" s="1687"/>
      <c r="HKH1" s="1687"/>
      <c r="HKI1" s="1687"/>
      <c r="HKJ1" s="1687"/>
      <c r="HKK1" s="1687"/>
      <c r="HKL1" s="1687"/>
      <c r="HKM1" s="1687"/>
      <c r="HKN1" s="1687"/>
      <c r="HKO1" s="1687"/>
      <c r="HKP1" s="1687"/>
      <c r="HKQ1" s="1687"/>
      <c r="HKR1" s="1687"/>
      <c r="HKS1" s="1687"/>
      <c r="HKT1" s="1687"/>
      <c r="HKU1" s="1687"/>
      <c r="HKV1" s="1687"/>
      <c r="HKW1" s="1687"/>
      <c r="HKX1" s="1687"/>
      <c r="HKY1" s="1687"/>
      <c r="HKZ1" s="1687"/>
      <c r="HLA1" s="1687"/>
      <c r="HLB1" s="1687"/>
      <c r="HLC1" s="1687"/>
      <c r="HLD1" s="1687"/>
      <c r="HLE1" s="1687"/>
      <c r="HLF1" s="1687"/>
      <c r="HLG1" s="1687"/>
      <c r="HLH1" s="1687"/>
      <c r="HLI1" s="1687"/>
      <c r="HLJ1" s="1687"/>
      <c r="HLK1" s="1687"/>
      <c r="HLL1" s="1687"/>
      <c r="HLM1" s="1687"/>
      <c r="HLN1" s="1687"/>
      <c r="HLO1" s="1687"/>
      <c r="HLP1" s="1687"/>
      <c r="HLQ1" s="1687"/>
      <c r="HLR1" s="1687"/>
      <c r="HLS1" s="1687"/>
      <c r="HLT1" s="1687"/>
      <c r="HLU1" s="1687"/>
      <c r="HLV1" s="1687"/>
      <c r="HLW1" s="1687"/>
      <c r="HLX1" s="1687"/>
      <c r="HLY1" s="1687"/>
      <c r="HLZ1" s="1687"/>
      <c r="HMA1" s="1687"/>
      <c r="HMB1" s="1687"/>
      <c r="HMC1" s="1687"/>
      <c r="HMD1" s="1687"/>
      <c r="HME1" s="1687"/>
      <c r="HMF1" s="1687"/>
      <c r="HMG1" s="1687"/>
      <c r="HMH1" s="1687"/>
      <c r="HMI1" s="1687"/>
      <c r="HMJ1" s="1687"/>
      <c r="HMK1" s="1687"/>
      <c r="HML1" s="1687"/>
      <c r="HMM1" s="1687"/>
      <c r="HMN1" s="1687"/>
      <c r="HMO1" s="1687"/>
      <c r="HMP1" s="1687"/>
      <c r="HMQ1" s="1687"/>
      <c r="HMR1" s="1687"/>
      <c r="HMS1" s="1687"/>
      <c r="HMT1" s="1687"/>
      <c r="HMU1" s="1687"/>
      <c r="HMV1" s="1687"/>
      <c r="HMW1" s="1687"/>
      <c r="HMX1" s="1687"/>
      <c r="HMY1" s="1687"/>
      <c r="HMZ1" s="1687"/>
      <c r="HNA1" s="1687"/>
      <c r="HNB1" s="1687"/>
      <c r="HNC1" s="1687"/>
      <c r="HND1" s="1687"/>
      <c r="HNE1" s="1687"/>
      <c r="HNF1" s="1687"/>
      <c r="HNG1" s="1687"/>
      <c r="HNH1" s="1687"/>
      <c r="HNI1" s="1687"/>
      <c r="HNJ1" s="1687"/>
      <c r="HNK1" s="1687"/>
      <c r="HNL1" s="1687"/>
      <c r="HNM1" s="1687"/>
      <c r="HNN1" s="1687"/>
      <c r="HNO1" s="1687"/>
      <c r="HNP1" s="1687"/>
      <c r="HNQ1" s="1687"/>
      <c r="HNR1" s="1687"/>
      <c r="HNS1" s="1687"/>
      <c r="HNT1" s="1687"/>
      <c r="HNU1" s="1687"/>
      <c r="HNV1" s="1687"/>
      <c r="HNW1" s="1687"/>
      <c r="HNX1" s="1687"/>
      <c r="HNY1" s="1687"/>
      <c r="HNZ1" s="1687"/>
      <c r="HOA1" s="1687"/>
      <c r="HOB1" s="1687"/>
      <c r="HOC1" s="1687"/>
      <c r="HOD1" s="1687"/>
      <c r="HOE1" s="1687"/>
      <c r="HOF1" s="1687"/>
      <c r="HOG1" s="1687"/>
      <c r="HOH1" s="1687"/>
      <c r="HOI1" s="1687"/>
      <c r="HOJ1" s="1687"/>
      <c r="HOK1" s="1687"/>
      <c r="HOL1" s="1687"/>
      <c r="HOM1" s="1687"/>
      <c r="HON1" s="1687"/>
      <c r="HOO1" s="1687"/>
      <c r="HOP1" s="1687"/>
      <c r="HOQ1" s="1687"/>
      <c r="HOR1" s="1687"/>
      <c r="HOS1" s="1687"/>
      <c r="HOT1" s="1687"/>
      <c r="HOU1" s="1687"/>
      <c r="HOV1" s="1687"/>
      <c r="HOW1" s="1687"/>
      <c r="HOX1" s="1687"/>
      <c r="HOY1" s="1687"/>
      <c r="HOZ1" s="1687"/>
      <c r="HPA1" s="1687"/>
      <c r="HPB1" s="1687"/>
      <c r="HPC1" s="1687"/>
      <c r="HPD1" s="1687"/>
      <c r="HPE1" s="1687"/>
      <c r="HPF1" s="1687"/>
      <c r="HPG1" s="1687"/>
      <c r="HPH1" s="1687"/>
      <c r="HPI1" s="1687"/>
      <c r="HPJ1" s="1687"/>
      <c r="HPK1" s="1687"/>
      <c r="HPL1" s="1687"/>
      <c r="HPM1" s="1687"/>
      <c r="HPN1" s="1687"/>
      <c r="HPO1" s="1687"/>
      <c r="HPP1" s="1687"/>
      <c r="HPQ1" s="1687"/>
      <c r="HPR1" s="1687"/>
      <c r="HPS1" s="1687"/>
      <c r="HPT1" s="1687"/>
      <c r="HPU1" s="1687"/>
      <c r="HPV1" s="1687"/>
      <c r="HPW1" s="1687"/>
      <c r="HPX1" s="1687"/>
      <c r="HPY1" s="1687"/>
      <c r="HPZ1" s="1687"/>
      <c r="HQA1" s="1687"/>
      <c r="HQB1" s="1687"/>
      <c r="HQC1" s="1687"/>
      <c r="HQD1" s="1687"/>
      <c r="HQE1" s="1687"/>
      <c r="HQF1" s="1687"/>
      <c r="HQG1" s="1687"/>
      <c r="HQH1" s="1687"/>
      <c r="HQI1" s="1687"/>
      <c r="HQJ1" s="1687"/>
      <c r="HQK1" s="1687"/>
      <c r="HQL1" s="1687"/>
      <c r="HQM1" s="1687"/>
      <c r="HQN1" s="1687"/>
      <c r="HQO1" s="1687"/>
      <c r="HQP1" s="1687"/>
      <c r="HQQ1" s="1687"/>
      <c r="HQR1" s="1687"/>
      <c r="HQS1" s="1687"/>
      <c r="HQT1" s="1687"/>
      <c r="HQU1" s="1687"/>
      <c r="HQV1" s="1687"/>
      <c r="HQW1" s="1687"/>
      <c r="HQX1" s="1687"/>
      <c r="HQY1" s="1687"/>
      <c r="HQZ1" s="1687"/>
      <c r="HRA1" s="1687"/>
      <c r="HRB1" s="1687"/>
      <c r="HRC1" s="1687"/>
      <c r="HRD1" s="1687"/>
      <c r="HRE1" s="1687"/>
      <c r="HRF1" s="1687"/>
      <c r="HRG1" s="1687"/>
      <c r="HRH1" s="1687"/>
      <c r="HRI1" s="1687"/>
      <c r="HRJ1" s="1687"/>
      <c r="HRK1" s="1687"/>
      <c r="HRL1" s="1687"/>
      <c r="HRM1" s="1687"/>
      <c r="HRN1" s="1687"/>
      <c r="HRO1" s="1687"/>
      <c r="HRP1" s="1687"/>
      <c r="HRQ1" s="1687"/>
      <c r="HRR1" s="1687"/>
      <c r="HRS1" s="1687"/>
      <c r="HRT1" s="1687"/>
      <c r="HRU1" s="1687"/>
      <c r="HRV1" s="1687"/>
      <c r="HRW1" s="1687"/>
      <c r="HRX1" s="1687"/>
      <c r="HRY1" s="1687"/>
      <c r="HRZ1" s="1687"/>
      <c r="HSA1" s="1687"/>
      <c r="HSB1" s="1687"/>
      <c r="HSC1" s="1687"/>
      <c r="HSD1" s="1687"/>
      <c r="HSE1" s="1687"/>
      <c r="HSF1" s="1687"/>
      <c r="HSG1" s="1687"/>
      <c r="HSH1" s="1687"/>
      <c r="HSI1" s="1687"/>
      <c r="HSJ1" s="1687"/>
      <c r="HSK1" s="1687"/>
      <c r="HSL1" s="1687"/>
      <c r="HSM1" s="1687"/>
      <c r="HSN1" s="1687"/>
      <c r="HSO1" s="1687"/>
      <c r="HSP1" s="1687"/>
      <c r="HSQ1" s="1687"/>
      <c r="HSR1" s="1687"/>
      <c r="HSS1" s="1687"/>
      <c r="HST1" s="1687"/>
      <c r="HSU1" s="1687"/>
      <c r="HSV1" s="1687"/>
      <c r="HSW1" s="1687"/>
      <c r="HSX1" s="1687"/>
      <c r="HSY1" s="1687"/>
      <c r="HSZ1" s="1687"/>
      <c r="HTA1" s="1687"/>
      <c r="HTB1" s="1687"/>
      <c r="HTC1" s="1687"/>
      <c r="HTD1" s="1687"/>
      <c r="HTE1" s="1687"/>
      <c r="HTF1" s="1687"/>
      <c r="HTG1" s="1687"/>
      <c r="HTH1" s="1687"/>
      <c r="HTI1" s="1687"/>
      <c r="HTJ1" s="1687"/>
      <c r="HTK1" s="1687"/>
      <c r="HTL1" s="1687"/>
      <c r="HTM1" s="1687"/>
      <c r="HTN1" s="1687"/>
      <c r="HTO1" s="1687"/>
      <c r="HTP1" s="1687"/>
      <c r="HTQ1" s="1687"/>
      <c r="HTR1" s="1687"/>
      <c r="HTS1" s="1687"/>
      <c r="HTT1" s="1687"/>
      <c r="HTU1" s="1687"/>
      <c r="HTV1" s="1687"/>
      <c r="HTW1" s="1687"/>
      <c r="HTX1" s="1687"/>
      <c r="HTY1" s="1687"/>
      <c r="HTZ1" s="1687"/>
      <c r="HUA1" s="1687"/>
      <c r="HUB1" s="1687"/>
      <c r="HUC1" s="1687"/>
      <c r="HUD1" s="1687"/>
      <c r="HUE1" s="1687"/>
      <c r="HUF1" s="1687"/>
      <c r="HUG1" s="1687"/>
      <c r="HUH1" s="1687"/>
      <c r="HUI1" s="1687"/>
      <c r="HUJ1" s="1687"/>
      <c r="HUK1" s="1687"/>
      <c r="HUL1" s="1687"/>
      <c r="HUM1" s="1687"/>
      <c r="HUN1" s="1687"/>
      <c r="HUO1" s="1687"/>
      <c r="HUP1" s="1687"/>
      <c r="HUQ1" s="1687"/>
      <c r="HUR1" s="1687"/>
      <c r="HUS1" s="1687"/>
      <c r="HUT1" s="1687"/>
      <c r="HUU1" s="1687"/>
      <c r="HUV1" s="1687"/>
      <c r="HUW1" s="1687"/>
      <c r="HUX1" s="1687"/>
      <c r="HUY1" s="1687"/>
      <c r="HUZ1" s="1687"/>
      <c r="HVA1" s="1687"/>
      <c r="HVB1" s="1687"/>
      <c r="HVC1" s="1687"/>
      <c r="HVD1" s="1687"/>
      <c r="HVE1" s="1687"/>
      <c r="HVF1" s="1687"/>
      <c r="HVG1" s="1687"/>
      <c r="HVH1" s="1687"/>
      <c r="HVI1" s="1687"/>
      <c r="HVJ1" s="1687"/>
      <c r="HVK1" s="1687"/>
      <c r="HVL1" s="1687"/>
      <c r="HVM1" s="1687"/>
      <c r="HVN1" s="1687"/>
      <c r="HVO1" s="1687"/>
      <c r="HVP1" s="1687"/>
      <c r="HVQ1" s="1687"/>
      <c r="HVR1" s="1687"/>
      <c r="HVS1" s="1687"/>
      <c r="HVT1" s="1687"/>
      <c r="HVU1" s="1687"/>
      <c r="HVV1" s="1687"/>
      <c r="HVW1" s="1687"/>
      <c r="HVX1" s="1687"/>
      <c r="HVY1" s="1687"/>
      <c r="HVZ1" s="1687"/>
      <c r="HWA1" s="1687"/>
      <c r="HWB1" s="1687"/>
      <c r="HWC1" s="1687"/>
      <c r="HWD1" s="1687"/>
      <c r="HWE1" s="1687"/>
      <c r="HWF1" s="1687"/>
      <c r="HWG1" s="1687"/>
      <c r="HWH1" s="1687"/>
      <c r="HWI1" s="1687"/>
      <c r="HWJ1" s="1687"/>
      <c r="HWK1" s="1687"/>
      <c r="HWL1" s="1687"/>
      <c r="HWM1" s="1687"/>
      <c r="HWN1" s="1687"/>
      <c r="HWO1" s="1687"/>
      <c r="HWP1" s="1687"/>
      <c r="HWQ1" s="1687"/>
      <c r="HWR1" s="1687"/>
      <c r="HWS1" s="1687"/>
      <c r="HWT1" s="1687"/>
      <c r="HWU1" s="1687"/>
      <c r="HWV1" s="1687"/>
      <c r="HWW1" s="1687"/>
      <c r="HWX1" s="1687"/>
      <c r="HWY1" s="1687"/>
      <c r="HWZ1" s="1687"/>
      <c r="HXA1" s="1687"/>
      <c r="HXB1" s="1687"/>
      <c r="HXC1" s="1687"/>
      <c r="HXD1" s="1687"/>
      <c r="HXE1" s="1687"/>
      <c r="HXF1" s="1687"/>
      <c r="HXG1" s="1687"/>
      <c r="HXH1" s="1687"/>
      <c r="HXI1" s="1687"/>
      <c r="HXJ1" s="1687"/>
      <c r="HXK1" s="1687"/>
      <c r="HXL1" s="1687"/>
      <c r="HXM1" s="1687"/>
      <c r="HXN1" s="1687"/>
      <c r="HXO1" s="1687"/>
      <c r="HXP1" s="1687"/>
      <c r="HXQ1" s="1687"/>
      <c r="HXR1" s="1687"/>
      <c r="HXS1" s="1687"/>
      <c r="HXT1" s="1687"/>
      <c r="HXU1" s="1687"/>
      <c r="HXV1" s="1687"/>
      <c r="HXW1" s="1687"/>
      <c r="HXX1" s="1687"/>
      <c r="HXY1" s="1687"/>
      <c r="HXZ1" s="1687"/>
      <c r="HYA1" s="1687"/>
      <c r="HYB1" s="1687"/>
      <c r="HYC1" s="1687"/>
      <c r="HYD1" s="1687"/>
      <c r="HYE1" s="1687"/>
      <c r="HYF1" s="1687"/>
      <c r="HYG1" s="1687"/>
      <c r="HYH1" s="1687"/>
      <c r="HYI1" s="1687"/>
      <c r="HYJ1" s="1687"/>
      <c r="HYK1" s="1687"/>
      <c r="HYL1" s="1687"/>
      <c r="HYM1" s="1687"/>
      <c r="HYN1" s="1687"/>
      <c r="HYO1" s="1687"/>
      <c r="HYP1" s="1687"/>
      <c r="HYQ1" s="1687"/>
      <c r="HYR1" s="1687"/>
      <c r="HYS1" s="1687"/>
      <c r="HYT1" s="1687"/>
      <c r="HYU1" s="1687"/>
      <c r="HYV1" s="1687"/>
      <c r="HYW1" s="1687"/>
      <c r="HYX1" s="1687"/>
      <c r="HYY1" s="1687"/>
      <c r="HYZ1" s="1687"/>
      <c r="HZA1" s="1687"/>
      <c r="HZB1" s="1687"/>
      <c r="HZC1" s="1687"/>
      <c r="HZD1" s="1687"/>
      <c r="HZE1" s="1687"/>
      <c r="HZF1" s="1687"/>
      <c r="HZG1" s="1687"/>
      <c r="HZH1" s="1687"/>
      <c r="HZI1" s="1687"/>
      <c r="HZJ1" s="1687"/>
      <c r="HZK1" s="1687"/>
      <c r="HZL1" s="1687"/>
      <c r="HZM1" s="1687"/>
      <c r="HZN1" s="1687"/>
      <c r="HZO1" s="1687"/>
      <c r="HZP1" s="1687"/>
      <c r="HZQ1" s="1687"/>
      <c r="HZR1" s="1687"/>
      <c r="HZS1" s="1687"/>
      <c r="HZT1" s="1687"/>
      <c r="HZU1" s="1687"/>
      <c r="HZV1" s="1687"/>
      <c r="HZW1" s="1687"/>
      <c r="HZX1" s="1687"/>
      <c r="HZY1" s="1687"/>
      <c r="HZZ1" s="1687"/>
      <c r="IAA1" s="1687"/>
      <c r="IAB1" s="1687"/>
      <c r="IAC1" s="1687"/>
      <c r="IAD1" s="1687"/>
      <c r="IAE1" s="1687"/>
      <c r="IAF1" s="1687"/>
      <c r="IAG1" s="1687"/>
      <c r="IAH1" s="1687"/>
      <c r="IAI1" s="1687"/>
      <c r="IAJ1" s="1687"/>
      <c r="IAK1" s="1687"/>
      <c r="IAL1" s="1687"/>
      <c r="IAM1" s="1687"/>
      <c r="IAN1" s="1687"/>
      <c r="IAO1" s="1687"/>
      <c r="IAP1" s="1687"/>
      <c r="IAQ1" s="1687"/>
      <c r="IAR1" s="1687"/>
      <c r="IAS1" s="1687"/>
      <c r="IAT1" s="1687"/>
      <c r="IAU1" s="1687"/>
      <c r="IAV1" s="1687"/>
      <c r="IAW1" s="1687"/>
      <c r="IAX1" s="1687"/>
      <c r="IAY1" s="1687"/>
      <c r="IAZ1" s="1687"/>
      <c r="IBA1" s="1687"/>
      <c r="IBB1" s="1687"/>
      <c r="IBC1" s="1687"/>
      <c r="IBD1" s="1687"/>
      <c r="IBE1" s="1687"/>
      <c r="IBF1" s="1687"/>
      <c r="IBG1" s="1687"/>
      <c r="IBH1" s="1687"/>
      <c r="IBI1" s="1687"/>
      <c r="IBJ1" s="1687"/>
      <c r="IBK1" s="1687"/>
      <c r="IBL1" s="1687"/>
      <c r="IBM1" s="1687"/>
      <c r="IBN1" s="1687"/>
      <c r="IBO1" s="1687"/>
      <c r="IBP1" s="1687"/>
      <c r="IBQ1" s="1687"/>
      <c r="IBR1" s="1687"/>
      <c r="IBS1" s="1687"/>
      <c r="IBT1" s="1687"/>
      <c r="IBU1" s="1687"/>
      <c r="IBV1" s="1687"/>
      <c r="IBW1" s="1687"/>
      <c r="IBX1" s="1687"/>
      <c r="IBY1" s="1687"/>
      <c r="IBZ1" s="1687"/>
      <c r="ICA1" s="1687"/>
      <c r="ICB1" s="1687"/>
      <c r="ICC1" s="1687"/>
      <c r="ICD1" s="1687"/>
      <c r="ICE1" s="1687"/>
      <c r="ICF1" s="1687"/>
      <c r="ICG1" s="1687"/>
      <c r="ICH1" s="1687"/>
      <c r="ICI1" s="1687"/>
      <c r="ICJ1" s="1687"/>
      <c r="ICK1" s="1687"/>
      <c r="ICL1" s="1687"/>
      <c r="ICM1" s="1687"/>
      <c r="ICN1" s="1687"/>
      <c r="ICO1" s="1687"/>
      <c r="ICP1" s="1687"/>
      <c r="ICQ1" s="1687"/>
      <c r="ICR1" s="1687"/>
      <c r="ICS1" s="1687"/>
      <c r="ICT1" s="1687"/>
      <c r="ICU1" s="1687"/>
      <c r="ICV1" s="1687"/>
      <c r="ICW1" s="1687"/>
      <c r="ICX1" s="1687"/>
      <c r="ICY1" s="1687"/>
      <c r="ICZ1" s="1687"/>
      <c r="IDA1" s="1687"/>
      <c r="IDB1" s="1687"/>
      <c r="IDC1" s="1687"/>
      <c r="IDD1" s="1687"/>
      <c r="IDE1" s="1687"/>
      <c r="IDF1" s="1687"/>
      <c r="IDG1" s="1687"/>
      <c r="IDH1" s="1687"/>
      <c r="IDI1" s="1687"/>
      <c r="IDJ1" s="1687"/>
      <c r="IDK1" s="1687"/>
      <c r="IDL1" s="1687"/>
      <c r="IDM1" s="1687"/>
      <c r="IDN1" s="1687"/>
      <c r="IDO1" s="1687"/>
      <c r="IDP1" s="1687"/>
      <c r="IDQ1" s="1687"/>
      <c r="IDR1" s="1687"/>
      <c r="IDS1" s="1687"/>
      <c r="IDT1" s="1687"/>
      <c r="IDU1" s="1687"/>
      <c r="IDV1" s="1687"/>
      <c r="IDW1" s="1687"/>
      <c r="IDX1" s="1687"/>
      <c r="IDY1" s="1687"/>
      <c r="IDZ1" s="1687"/>
      <c r="IEA1" s="1687"/>
      <c r="IEB1" s="1687"/>
      <c r="IEC1" s="1687"/>
      <c r="IED1" s="1687"/>
      <c r="IEE1" s="1687"/>
      <c r="IEF1" s="1687"/>
      <c r="IEG1" s="1687"/>
      <c r="IEH1" s="1687"/>
      <c r="IEI1" s="1687"/>
      <c r="IEJ1" s="1687"/>
      <c r="IEK1" s="1687"/>
      <c r="IEL1" s="1687"/>
      <c r="IEM1" s="1687"/>
      <c r="IEN1" s="1687"/>
      <c r="IEO1" s="1687"/>
      <c r="IEP1" s="1687"/>
      <c r="IEQ1" s="1687"/>
      <c r="IER1" s="1687"/>
      <c r="IES1" s="1687"/>
      <c r="IET1" s="1687"/>
      <c r="IEU1" s="1687"/>
      <c r="IEV1" s="1687"/>
      <c r="IEW1" s="1687"/>
      <c r="IEX1" s="1687"/>
      <c r="IEY1" s="1687"/>
      <c r="IEZ1" s="1687"/>
      <c r="IFA1" s="1687"/>
      <c r="IFB1" s="1687"/>
      <c r="IFC1" s="1687"/>
      <c r="IFD1" s="1687"/>
      <c r="IFE1" s="1687"/>
      <c r="IFF1" s="1687"/>
      <c r="IFG1" s="1687"/>
      <c r="IFH1" s="1687"/>
      <c r="IFI1" s="1687"/>
      <c r="IFJ1" s="1687"/>
      <c r="IFK1" s="1687"/>
      <c r="IFL1" s="1687"/>
      <c r="IFM1" s="1687"/>
      <c r="IFN1" s="1687"/>
      <c r="IFO1" s="1687"/>
      <c r="IFP1" s="1687"/>
      <c r="IFQ1" s="1687"/>
      <c r="IFR1" s="1687"/>
      <c r="IFS1" s="1687"/>
      <c r="IFT1" s="1687"/>
      <c r="IFU1" s="1687"/>
      <c r="IFV1" s="1687"/>
      <c r="IFW1" s="1687"/>
      <c r="IFX1" s="1687"/>
      <c r="IFY1" s="1687"/>
      <c r="IFZ1" s="1687"/>
      <c r="IGA1" s="1687"/>
      <c r="IGB1" s="1687"/>
      <c r="IGC1" s="1687"/>
      <c r="IGD1" s="1687"/>
      <c r="IGE1" s="1687"/>
      <c r="IGF1" s="1687"/>
      <c r="IGG1" s="1687"/>
      <c r="IGH1" s="1687"/>
      <c r="IGI1" s="1687"/>
      <c r="IGJ1" s="1687"/>
      <c r="IGK1" s="1687"/>
      <c r="IGL1" s="1687"/>
      <c r="IGM1" s="1687"/>
      <c r="IGN1" s="1687"/>
      <c r="IGO1" s="1687"/>
      <c r="IGP1" s="1687"/>
      <c r="IGQ1" s="1687"/>
      <c r="IGR1" s="1687"/>
      <c r="IGS1" s="1687"/>
      <c r="IGT1" s="1687"/>
      <c r="IGU1" s="1687"/>
      <c r="IGV1" s="1687"/>
      <c r="IGW1" s="1687"/>
      <c r="IGX1" s="1687"/>
      <c r="IGY1" s="1687"/>
      <c r="IGZ1" s="1687"/>
      <c r="IHA1" s="1687"/>
      <c r="IHB1" s="1687"/>
      <c r="IHC1" s="1687"/>
      <c r="IHD1" s="1687"/>
      <c r="IHE1" s="1687"/>
      <c r="IHF1" s="1687"/>
      <c r="IHG1" s="1687"/>
      <c r="IHH1" s="1687"/>
      <c r="IHI1" s="1687"/>
      <c r="IHJ1" s="1687"/>
      <c r="IHK1" s="1687"/>
      <c r="IHL1" s="1687"/>
      <c r="IHM1" s="1687"/>
      <c r="IHN1" s="1687"/>
      <c r="IHO1" s="1687"/>
      <c r="IHP1" s="1687"/>
      <c r="IHQ1" s="1687"/>
      <c r="IHR1" s="1687"/>
      <c r="IHS1" s="1687"/>
      <c r="IHT1" s="1687"/>
      <c r="IHU1" s="1687"/>
      <c r="IHV1" s="1687"/>
      <c r="IHW1" s="1687"/>
      <c r="IHX1" s="1687"/>
      <c r="IHY1" s="1687"/>
      <c r="IHZ1" s="1687"/>
      <c r="IIA1" s="1687"/>
      <c r="IIB1" s="1687"/>
      <c r="IIC1" s="1687"/>
      <c r="IID1" s="1687"/>
      <c r="IIE1" s="1687"/>
      <c r="IIF1" s="1687"/>
      <c r="IIG1" s="1687"/>
      <c r="IIH1" s="1687"/>
      <c r="III1" s="1687"/>
      <c r="IIJ1" s="1687"/>
      <c r="IIK1" s="1687"/>
      <c r="IIL1" s="1687"/>
      <c r="IIM1" s="1687"/>
      <c r="IIN1" s="1687"/>
      <c r="IIO1" s="1687"/>
      <c r="IIP1" s="1687"/>
      <c r="IIQ1" s="1687"/>
      <c r="IIR1" s="1687"/>
      <c r="IIS1" s="1687"/>
      <c r="IIT1" s="1687"/>
      <c r="IIU1" s="1687"/>
      <c r="IIV1" s="1687"/>
      <c r="IIW1" s="1687"/>
      <c r="IIX1" s="1687"/>
      <c r="IIY1" s="1687"/>
      <c r="IIZ1" s="1687"/>
      <c r="IJA1" s="1687"/>
      <c r="IJB1" s="1687"/>
      <c r="IJC1" s="1687"/>
      <c r="IJD1" s="1687"/>
      <c r="IJE1" s="1687"/>
      <c r="IJF1" s="1687"/>
      <c r="IJG1" s="1687"/>
      <c r="IJH1" s="1687"/>
      <c r="IJI1" s="1687"/>
      <c r="IJJ1" s="1687"/>
      <c r="IJK1" s="1687"/>
      <c r="IJL1" s="1687"/>
      <c r="IJM1" s="1687"/>
      <c r="IJN1" s="1687"/>
      <c r="IJO1" s="1687"/>
      <c r="IJP1" s="1687"/>
      <c r="IJQ1" s="1687"/>
      <c r="IJR1" s="1687"/>
      <c r="IJS1" s="1687"/>
      <c r="IJT1" s="1687"/>
      <c r="IJU1" s="1687"/>
      <c r="IJV1" s="1687"/>
      <c r="IJW1" s="1687"/>
      <c r="IJX1" s="1687"/>
      <c r="IJY1" s="1687"/>
      <c r="IJZ1" s="1687"/>
      <c r="IKA1" s="1687"/>
      <c r="IKB1" s="1687"/>
      <c r="IKC1" s="1687"/>
      <c r="IKD1" s="1687"/>
      <c r="IKE1" s="1687"/>
      <c r="IKF1" s="1687"/>
      <c r="IKG1" s="1687"/>
      <c r="IKH1" s="1687"/>
      <c r="IKI1" s="1687"/>
      <c r="IKJ1" s="1687"/>
      <c r="IKK1" s="1687"/>
      <c r="IKL1" s="1687"/>
      <c r="IKM1" s="1687"/>
      <c r="IKN1" s="1687"/>
      <c r="IKO1" s="1687"/>
      <c r="IKP1" s="1687"/>
      <c r="IKQ1" s="1687"/>
      <c r="IKR1" s="1687"/>
      <c r="IKS1" s="1687"/>
      <c r="IKT1" s="1687"/>
      <c r="IKU1" s="1687"/>
      <c r="IKV1" s="1687"/>
      <c r="IKW1" s="1687"/>
      <c r="IKX1" s="1687"/>
      <c r="IKY1" s="1687"/>
      <c r="IKZ1" s="1687"/>
      <c r="ILA1" s="1687"/>
      <c r="ILB1" s="1687"/>
      <c r="ILC1" s="1687"/>
      <c r="ILD1" s="1687"/>
      <c r="ILE1" s="1687"/>
      <c r="ILF1" s="1687"/>
      <c r="ILG1" s="1687"/>
      <c r="ILH1" s="1687"/>
      <c r="ILI1" s="1687"/>
      <c r="ILJ1" s="1687"/>
      <c r="ILK1" s="1687"/>
      <c r="ILL1" s="1687"/>
      <c r="ILM1" s="1687"/>
      <c r="ILN1" s="1687"/>
      <c r="ILO1" s="1687"/>
      <c r="ILP1" s="1687"/>
      <c r="ILQ1" s="1687"/>
      <c r="ILR1" s="1687"/>
      <c r="ILS1" s="1687"/>
      <c r="ILT1" s="1687"/>
      <c r="ILU1" s="1687"/>
      <c r="ILV1" s="1687"/>
      <c r="ILW1" s="1687"/>
      <c r="ILX1" s="1687"/>
      <c r="ILY1" s="1687"/>
      <c r="ILZ1" s="1687"/>
      <c r="IMA1" s="1687"/>
      <c r="IMB1" s="1687"/>
      <c r="IMC1" s="1687"/>
      <c r="IMD1" s="1687"/>
      <c r="IME1" s="1687"/>
      <c r="IMF1" s="1687"/>
      <c r="IMG1" s="1687"/>
      <c r="IMH1" s="1687"/>
      <c r="IMI1" s="1687"/>
      <c r="IMJ1" s="1687"/>
      <c r="IMK1" s="1687"/>
      <c r="IML1" s="1687"/>
      <c r="IMM1" s="1687"/>
      <c r="IMN1" s="1687"/>
      <c r="IMO1" s="1687"/>
      <c r="IMP1" s="1687"/>
      <c r="IMQ1" s="1687"/>
      <c r="IMR1" s="1687"/>
      <c r="IMS1" s="1687"/>
      <c r="IMT1" s="1687"/>
      <c r="IMU1" s="1687"/>
      <c r="IMV1" s="1687"/>
      <c r="IMW1" s="1687"/>
      <c r="IMX1" s="1687"/>
      <c r="IMY1" s="1687"/>
      <c r="IMZ1" s="1687"/>
      <c r="INA1" s="1687"/>
      <c r="INB1" s="1687"/>
      <c r="INC1" s="1687"/>
      <c r="IND1" s="1687"/>
      <c r="INE1" s="1687"/>
      <c r="INF1" s="1687"/>
      <c r="ING1" s="1687"/>
      <c r="INH1" s="1687"/>
      <c r="INI1" s="1687"/>
      <c r="INJ1" s="1687"/>
      <c r="INK1" s="1687"/>
      <c r="INL1" s="1687"/>
      <c r="INM1" s="1687"/>
      <c r="INN1" s="1687"/>
      <c r="INO1" s="1687"/>
      <c r="INP1" s="1687"/>
      <c r="INQ1" s="1687"/>
      <c r="INR1" s="1687"/>
      <c r="INS1" s="1687"/>
      <c r="INT1" s="1687"/>
      <c r="INU1" s="1687"/>
      <c r="INV1" s="1687"/>
      <c r="INW1" s="1687"/>
      <c r="INX1" s="1687"/>
      <c r="INY1" s="1687"/>
      <c r="INZ1" s="1687"/>
      <c r="IOA1" s="1687"/>
      <c r="IOB1" s="1687"/>
      <c r="IOC1" s="1687"/>
      <c r="IOD1" s="1687"/>
      <c r="IOE1" s="1687"/>
      <c r="IOF1" s="1687"/>
      <c r="IOG1" s="1687"/>
      <c r="IOH1" s="1687"/>
      <c r="IOI1" s="1687"/>
      <c r="IOJ1" s="1687"/>
      <c r="IOK1" s="1687"/>
      <c r="IOL1" s="1687"/>
      <c r="IOM1" s="1687"/>
      <c r="ION1" s="1687"/>
      <c r="IOO1" s="1687"/>
      <c r="IOP1" s="1687"/>
      <c r="IOQ1" s="1687"/>
      <c r="IOR1" s="1687"/>
      <c r="IOS1" s="1687"/>
      <c r="IOT1" s="1687"/>
      <c r="IOU1" s="1687"/>
      <c r="IOV1" s="1687"/>
      <c r="IOW1" s="1687"/>
      <c r="IOX1" s="1687"/>
      <c r="IOY1" s="1687"/>
      <c r="IOZ1" s="1687"/>
      <c r="IPA1" s="1687"/>
      <c r="IPB1" s="1687"/>
      <c r="IPC1" s="1687"/>
      <c r="IPD1" s="1687"/>
      <c r="IPE1" s="1687"/>
      <c r="IPF1" s="1687"/>
      <c r="IPG1" s="1687"/>
      <c r="IPH1" s="1687"/>
      <c r="IPI1" s="1687"/>
      <c r="IPJ1" s="1687"/>
      <c r="IPK1" s="1687"/>
      <c r="IPL1" s="1687"/>
      <c r="IPM1" s="1687"/>
      <c r="IPN1" s="1687"/>
      <c r="IPO1" s="1687"/>
      <c r="IPP1" s="1687"/>
      <c r="IPQ1" s="1687"/>
      <c r="IPR1" s="1687"/>
      <c r="IPS1" s="1687"/>
      <c r="IPT1" s="1687"/>
      <c r="IPU1" s="1687"/>
      <c r="IPV1" s="1687"/>
      <c r="IPW1" s="1687"/>
      <c r="IPX1" s="1687"/>
      <c r="IPY1" s="1687"/>
      <c r="IPZ1" s="1687"/>
      <c r="IQA1" s="1687"/>
      <c r="IQB1" s="1687"/>
      <c r="IQC1" s="1687"/>
      <c r="IQD1" s="1687"/>
      <c r="IQE1" s="1687"/>
      <c r="IQF1" s="1687"/>
      <c r="IQG1" s="1687"/>
      <c r="IQH1" s="1687"/>
      <c r="IQI1" s="1687"/>
      <c r="IQJ1" s="1687"/>
      <c r="IQK1" s="1687"/>
      <c r="IQL1" s="1687"/>
      <c r="IQM1" s="1687"/>
      <c r="IQN1" s="1687"/>
      <c r="IQO1" s="1687"/>
      <c r="IQP1" s="1687"/>
      <c r="IQQ1" s="1687"/>
      <c r="IQR1" s="1687"/>
      <c r="IQS1" s="1687"/>
      <c r="IQT1" s="1687"/>
      <c r="IQU1" s="1687"/>
      <c r="IQV1" s="1687"/>
      <c r="IQW1" s="1687"/>
      <c r="IQX1" s="1687"/>
      <c r="IQY1" s="1687"/>
      <c r="IQZ1" s="1687"/>
      <c r="IRA1" s="1687"/>
      <c r="IRB1" s="1687"/>
      <c r="IRC1" s="1687"/>
      <c r="IRD1" s="1687"/>
      <c r="IRE1" s="1687"/>
      <c r="IRF1" s="1687"/>
      <c r="IRG1" s="1687"/>
      <c r="IRH1" s="1687"/>
      <c r="IRI1" s="1687"/>
      <c r="IRJ1" s="1687"/>
      <c r="IRK1" s="1687"/>
      <c r="IRL1" s="1687"/>
      <c r="IRM1" s="1687"/>
      <c r="IRN1" s="1687"/>
      <c r="IRO1" s="1687"/>
      <c r="IRP1" s="1687"/>
      <c r="IRQ1" s="1687"/>
      <c r="IRR1" s="1687"/>
      <c r="IRS1" s="1687"/>
      <c r="IRT1" s="1687"/>
      <c r="IRU1" s="1687"/>
      <c r="IRV1" s="1687"/>
      <c r="IRW1" s="1687"/>
      <c r="IRX1" s="1687"/>
      <c r="IRY1" s="1687"/>
      <c r="IRZ1" s="1687"/>
      <c r="ISA1" s="1687"/>
      <c r="ISB1" s="1687"/>
      <c r="ISC1" s="1687"/>
      <c r="ISD1" s="1687"/>
      <c r="ISE1" s="1687"/>
      <c r="ISF1" s="1687"/>
      <c r="ISG1" s="1687"/>
      <c r="ISH1" s="1687"/>
      <c r="ISI1" s="1687"/>
      <c r="ISJ1" s="1687"/>
      <c r="ISK1" s="1687"/>
      <c r="ISL1" s="1687"/>
      <c r="ISM1" s="1687"/>
      <c r="ISN1" s="1687"/>
      <c r="ISO1" s="1687"/>
      <c r="ISP1" s="1687"/>
      <c r="ISQ1" s="1687"/>
      <c r="ISR1" s="1687"/>
      <c r="ISS1" s="1687"/>
      <c r="IST1" s="1687"/>
      <c r="ISU1" s="1687"/>
      <c r="ISV1" s="1687"/>
      <c r="ISW1" s="1687"/>
      <c r="ISX1" s="1687"/>
      <c r="ISY1" s="1687"/>
      <c r="ISZ1" s="1687"/>
      <c r="ITA1" s="1687"/>
      <c r="ITB1" s="1687"/>
      <c r="ITC1" s="1687"/>
      <c r="ITD1" s="1687"/>
      <c r="ITE1" s="1687"/>
      <c r="ITF1" s="1687"/>
      <c r="ITG1" s="1687"/>
      <c r="ITH1" s="1687"/>
      <c r="ITI1" s="1687"/>
      <c r="ITJ1" s="1687"/>
      <c r="ITK1" s="1687"/>
      <c r="ITL1" s="1687"/>
      <c r="ITM1" s="1687"/>
      <c r="ITN1" s="1687"/>
      <c r="ITO1" s="1687"/>
      <c r="ITP1" s="1687"/>
      <c r="ITQ1" s="1687"/>
      <c r="ITR1" s="1687"/>
      <c r="ITS1" s="1687"/>
      <c r="ITT1" s="1687"/>
      <c r="ITU1" s="1687"/>
      <c r="ITV1" s="1687"/>
      <c r="ITW1" s="1687"/>
      <c r="ITX1" s="1687"/>
      <c r="ITY1" s="1687"/>
      <c r="ITZ1" s="1687"/>
      <c r="IUA1" s="1687"/>
      <c r="IUB1" s="1687"/>
      <c r="IUC1" s="1687"/>
      <c r="IUD1" s="1687"/>
      <c r="IUE1" s="1687"/>
      <c r="IUF1" s="1687"/>
      <c r="IUG1" s="1687"/>
      <c r="IUH1" s="1687"/>
      <c r="IUI1" s="1687"/>
      <c r="IUJ1" s="1687"/>
      <c r="IUK1" s="1687"/>
      <c r="IUL1" s="1687"/>
      <c r="IUM1" s="1687"/>
      <c r="IUN1" s="1687"/>
      <c r="IUO1" s="1687"/>
      <c r="IUP1" s="1687"/>
      <c r="IUQ1" s="1687"/>
      <c r="IUR1" s="1687"/>
      <c r="IUS1" s="1687"/>
      <c r="IUT1" s="1687"/>
      <c r="IUU1" s="1687"/>
      <c r="IUV1" s="1687"/>
      <c r="IUW1" s="1687"/>
      <c r="IUX1" s="1687"/>
      <c r="IUY1" s="1687"/>
      <c r="IUZ1" s="1687"/>
      <c r="IVA1" s="1687"/>
      <c r="IVB1" s="1687"/>
      <c r="IVC1" s="1687"/>
      <c r="IVD1" s="1687"/>
      <c r="IVE1" s="1687"/>
      <c r="IVF1" s="1687"/>
      <c r="IVG1" s="1687"/>
      <c r="IVH1" s="1687"/>
      <c r="IVI1" s="1687"/>
      <c r="IVJ1" s="1687"/>
      <c r="IVK1" s="1687"/>
      <c r="IVL1" s="1687"/>
      <c r="IVM1" s="1687"/>
      <c r="IVN1" s="1687"/>
      <c r="IVO1" s="1687"/>
      <c r="IVP1" s="1687"/>
      <c r="IVQ1" s="1687"/>
      <c r="IVR1" s="1687"/>
      <c r="IVS1" s="1687"/>
      <c r="IVT1" s="1687"/>
      <c r="IVU1" s="1687"/>
      <c r="IVV1" s="1687"/>
      <c r="IVW1" s="1687"/>
      <c r="IVX1" s="1687"/>
      <c r="IVY1" s="1687"/>
      <c r="IVZ1" s="1687"/>
      <c r="IWA1" s="1687"/>
      <c r="IWB1" s="1687"/>
      <c r="IWC1" s="1687"/>
      <c r="IWD1" s="1687"/>
      <c r="IWE1" s="1687"/>
      <c r="IWF1" s="1687"/>
      <c r="IWG1" s="1687"/>
      <c r="IWH1" s="1687"/>
      <c r="IWI1" s="1687"/>
      <c r="IWJ1" s="1687"/>
      <c r="IWK1" s="1687"/>
      <c r="IWL1" s="1687"/>
      <c r="IWM1" s="1687"/>
      <c r="IWN1" s="1687"/>
      <c r="IWO1" s="1687"/>
      <c r="IWP1" s="1687"/>
      <c r="IWQ1" s="1687"/>
      <c r="IWR1" s="1687"/>
      <c r="IWS1" s="1687"/>
      <c r="IWT1" s="1687"/>
      <c r="IWU1" s="1687"/>
      <c r="IWV1" s="1687"/>
      <c r="IWW1" s="1687"/>
      <c r="IWX1" s="1687"/>
      <c r="IWY1" s="1687"/>
      <c r="IWZ1" s="1687"/>
      <c r="IXA1" s="1687"/>
      <c r="IXB1" s="1687"/>
      <c r="IXC1" s="1687"/>
      <c r="IXD1" s="1687"/>
      <c r="IXE1" s="1687"/>
      <c r="IXF1" s="1687"/>
      <c r="IXG1" s="1687"/>
      <c r="IXH1" s="1687"/>
      <c r="IXI1" s="1687"/>
      <c r="IXJ1" s="1687"/>
      <c r="IXK1" s="1687"/>
      <c r="IXL1" s="1687"/>
      <c r="IXM1" s="1687"/>
      <c r="IXN1" s="1687"/>
      <c r="IXO1" s="1687"/>
      <c r="IXP1" s="1687"/>
      <c r="IXQ1" s="1687"/>
      <c r="IXR1" s="1687"/>
      <c r="IXS1" s="1687"/>
      <c r="IXT1" s="1687"/>
      <c r="IXU1" s="1687"/>
      <c r="IXV1" s="1687"/>
      <c r="IXW1" s="1687"/>
      <c r="IXX1" s="1687"/>
      <c r="IXY1" s="1687"/>
      <c r="IXZ1" s="1687"/>
      <c r="IYA1" s="1687"/>
      <c r="IYB1" s="1687"/>
      <c r="IYC1" s="1687"/>
      <c r="IYD1" s="1687"/>
      <c r="IYE1" s="1687"/>
      <c r="IYF1" s="1687"/>
      <c r="IYG1" s="1687"/>
      <c r="IYH1" s="1687"/>
      <c r="IYI1" s="1687"/>
      <c r="IYJ1" s="1687"/>
      <c r="IYK1" s="1687"/>
      <c r="IYL1" s="1687"/>
      <c r="IYM1" s="1687"/>
      <c r="IYN1" s="1687"/>
      <c r="IYO1" s="1687"/>
      <c r="IYP1" s="1687"/>
      <c r="IYQ1" s="1687"/>
      <c r="IYR1" s="1687"/>
      <c r="IYS1" s="1687"/>
      <c r="IYT1" s="1687"/>
      <c r="IYU1" s="1687"/>
      <c r="IYV1" s="1687"/>
      <c r="IYW1" s="1687"/>
      <c r="IYX1" s="1687"/>
      <c r="IYY1" s="1687"/>
      <c r="IYZ1" s="1687"/>
      <c r="IZA1" s="1687"/>
      <c r="IZB1" s="1687"/>
      <c r="IZC1" s="1687"/>
      <c r="IZD1" s="1687"/>
      <c r="IZE1" s="1687"/>
      <c r="IZF1" s="1687"/>
      <c r="IZG1" s="1687"/>
      <c r="IZH1" s="1687"/>
      <c r="IZI1" s="1687"/>
      <c r="IZJ1" s="1687"/>
      <c r="IZK1" s="1687"/>
      <c r="IZL1" s="1687"/>
      <c r="IZM1" s="1687"/>
      <c r="IZN1" s="1687"/>
      <c r="IZO1" s="1687"/>
      <c r="IZP1" s="1687"/>
      <c r="IZQ1" s="1687"/>
      <c r="IZR1" s="1687"/>
      <c r="IZS1" s="1687"/>
      <c r="IZT1" s="1687"/>
      <c r="IZU1" s="1687"/>
      <c r="IZV1" s="1687"/>
      <c r="IZW1" s="1687"/>
      <c r="IZX1" s="1687"/>
      <c r="IZY1" s="1687"/>
      <c r="IZZ1" s="1687"/>
      <c r="JAA1" s="1687"/>
      <c r="JAB1" s="1687"/>
      <c r="JAC1" s="1687"/>
      <c r="JAD1" s="1687"/>
      <c r="JAE1" s="1687"/>
      <c r="JAF1" s="1687"/>
      <c r="JAG1" s="1687"/>
      <c r="JAH1" s="1687"/>
      <c r="JAI1" s="1687"/>
      <c r="JAJ1" s="1687"/>
      <c r="JAK1" s="1687"/>
      <c r="JAL1" s="1687"/>
      <c r="JAM1" s="1687"/>
      <c r="JAN1" s="1687"/>
      <c r="JAO1" s="1687"/>
      <c r="JAP1" s="1687"/>
      <c r="JAQ1" s="1687"/>
      <c r="JAR1" s="1687"/>
      <c r="JAS1" s="1687"/>
      <c r="JAT1" s="1687"/>
      <c r="JAU1" s="1687"/>
      <c r="JAV1" s="1687"/>
      <c r="JAW1" s="1687"/>
      <c r="JAX1" s="1687"/>
      <c r="JAY1" s="1687"/>
      <c r="JAZ1" s="1687"/>
      <c r="JBA1" s="1687"/>
      <c r="JBB1" s="1687"/>
      <c r="JBC1" s="1687"/>
      <c r="JBD1" s="1687"/>
      <c r="JBE1" s="1687"/>
      <c r="JBF1" s="1687"/>
      <c r="JBG1" s="1687"/>
      <c r="JBH1" s="1687"/>
      <c r="JBI1" s="1687"/>
      <c r="JBJ1" s="1687"/>
      <c r="JBK1" s="1687"/>
      <c r="JBL1" s="1687"/>
      <c r="JBM1" s="1687"/>
      <c r="JBN1" s="1687"/>
      <c r="JBO1" s="1687"/>
      <c r="JBP1" s="1687"/>
      <c r="JBQ1" s="1687"/>
      <c r="JBR1" s="1687"/>
      <c r="JBS1" s="1687"/>
      <c r="JBT1" s="1687"/>
      <c r="JBU1" s="1687"/>
      <c r="JBV1" s="1687"/>
      <c r="JBW1" s="1687"/>
      <c r="JBX1" s="1687"/>
      <c r="JBY1" s="1687"/>
      <c r="JBZ1" s="1687"/>
      <c r="JCA1" s="1687"/>
      <c r="JCB1" s="1687"/>
      <c r="JCC1" s="1687"/>
      <c r="JCD1" s="1687"/>
      <c r="JCE1" s="1687"/>
      <c r="JCF1" s="1687"/>
      <c r="JCG1" s="1687"/>
      <c r="JCH1" s="1687"/>
      <c r="JCI1" s="1687"/>
      <c r="JCJ1" s="1687"/>
      <c r="JCK1" s="1687"/>
      <c r="JCL1" s="1687"/>
      <c r="JCM1" s="1687"/>
      <c r="JCN1" s="1687"/>
      <c r="JCO1" s="1687"/>
      <c r="JCP1" s="1687"/>
      <c r="JCQ1" s="1687"/>
      <c r="JCR1" s="1687"/>
      <c r="JCS1" s="1687"/>
      <c r="JCT1" s="1687"/>
      <c r="JCU1" s="1687"/>
      <c r="JCV1" s="1687"/>
      <c r="JCW1" s="1687"/>
      <c r="JCX1" s="1687"/>
      <c r="JCY1" s="1687"/>
      <c r="JCZ1" s="1687"/>
      <c r="JDA1" s="1687"/>
      <c r="JDB1" s="1687"/>
      <c r="JDC1" s="1687"/>
      <c r="JDD1" s="1687"/>
      <c r="JDE1" s="1687"/>
      <c r="JDF1" s="1687"/>
      <c r="JDG1" s="1687"/>
      <c r="JDH1" s="1687"/>
      <c r="JDI1" s="1687"/>
      <c r="JDJ1" s="1687"/>
      <c r="JDK1" s="1687"/>
      <c r="JDL1" s="1687"/>
      <c r="JDM1" s="1687"/>
      <c r="JDN1" s="1687"/>
      <c r="JDO1" s="1687"/>
      <c r="JDP1" s="1687"/>
      <c r="JDQ1" s="1687"/>
      <c r="JDR1" s="1687"/>
      <c r="JDS1" s="1687"/>
      <c r="JDT1" s="1687"/>
      <c r="JDU1" s="1687"/>
      <c r="JDV1" s="1687"/>
      <c r="JDW1" s="1687"/>
      <c r="JDX1" s="1687"/>
      <c r="JDY1" s="1687"/>
      <c r="JDZ1" s="1687"/>
      <c r="JEA1" s="1687"/>
      <c r="JEB1" s="1687"/>
      <c r="JEC1" s="1687"/>
      <c r="JED1" s="1687"/>
      <c r="JEE1" s="1687"/>
      <c r="JEF1" s="1687"/>
      <c r="JEG1" s="1687"/>
      <c r="JEH1" s="1687"/>
      <c r="JEI1" s="1687"/>
      <c r="JEJ1" s="1687"/>
      <c r="JEK1" s="1687"/>
      <c r="JEL1" s="1687"/>
      <c r="JEM1" s="1687"/>
      <c r="JEN1" s="1687"/>
      <c r="JEO1" s="1687"/>
      <c r="JEP1" s="1687"/>
      <c r="JEQ1" s="1687"/>
      <c r="JER1" s="1687"/>
      <c r="JES1" s="1687"/>
      <c r="JET1" s="1687"/>
      <c r="JEU1" s="1687"/>
      <c r="JEV1" s="1687"/>
      <c r="JEW1" s="1687"/>
      <c r="JEX1" s="1687"/>
      <c r="JEY1" s="1687"/>
      <c r="JEZ1" s="1687"/>
      <c r="JFA1" s="1687"/>
      <c r="JFB1" s="1687"/>
      <c r="JFC1" s="1687"/>
      <c r="JFD1" s="1687"/>
      <c r="JFE1" s="1687"/>
      <c r="JFF1" s="1687"/>
      <c r="JFG1" s="1687"/>
      <c r="JFH1" s="1687"/>
      <c r="JFI1" s="1687"/>
      <c r="JFJ1" s="1687"/>
      <c r="JFK1" s="1687"/>
      <c r="JFL1" s="1687"/>
      <c r="JFM1" s="1687"/>
      <c r="JFN1" s="1687"/>
      <c r="JFO1" s="1687"/>
      <c r="JFP1" s="1687"/>
      <c r="JFQ1" s="1687"/>
      <c r="JFR1" s="1687"/>
      <c r="JFS1" s="1687"/>
      <c r="JFT1" s="1687"/>
      <c r="JFU1" s="1687"/>
      <c r="JFV1" s="1687"/>
      <c r="JFW1" s="1687"/>
      <c r="JFX1" s="1687"/>
      <c r="JFY1" s="1687"/>
      <c r="JFZ1" s="1687"/>
      <c r="JGA1" s="1687"/>
      <c r="JGB1" s="1687"/>
      <c r="JGC1" s="1687"/>
      <c r="JGD1" s="1687"/>
      <c r="JGE1" s="1687"/>
      <c r="JGF1" s="1687"/>
      <c r="JGG1" s="1687"/>
      <c r="JGH1" s="1687"/>
      <c r="JGI1" s="1687"/>
      <c r="JGJ1" s="1687"/>
      <c r="JGK1" s="1687"/>
      <c r="JGL1" s="1687"/>
      <c r="JGM1" s="1687"/>
      <c r="JGN1" s="1687"/>
      <c r="JGO1" s="1687"/>
      <c r="JGP1" s="1687"/>
      <c r="JGQ1" s="1687"/>
      <c r="JGR1" s="1687"/>
      <c r="JGS1" s="1687"/>
      <c r="JGT1" s="1687"/>
      <c r="JGU1" s="1687"/>
      <c r="JGV1" s="1687"/>
      <c r="JGW1" s="1687"/>
      <c r="JGX1" s="1687"/>
      <c r="JGY1" s="1687"/>
      <c r="JGZ1" s="1687"/>
      <c r="JHA1" s="1687"/>
      <c r="JHB1" s="1687"/>
      <c r="JHC1" s="1687"/>
      <c r="JHD1" s="1687"/>
      <c r="JHE1" s="1687"/>
      <c r="JHF1" s="1687"/>
      <c r="JHG1" s="1687"/>
      <c r="JHH1" s="1687"/>
      <c r="JHI1" s="1687"/>
      <c r="JHJ1" s="1687"/>
      <c r="JHK1" s="1687"/>
      <c r="JHL1" s="1687"/>
      <c r="JHM1" s="1687"/>
      <c r="JHN1" s="1687"/>
      <c r="JHO1" s="1687"/>
      <c r="JHP1" s="1687"/>
      <c r="JHQ1" s="1687"/>
      <c r="JHR1" s="1687"/>
      <c r="JHS1" s="1687"/>
      <c r="JHT1" s="1687"/>
      <c r="JHU1" s="1687"/>
      <c r="JHV1" s="1687"/>
      <c r="JHW1" s="1687"/>
      <c r="JHX1" s="1687"/>
      <c r="JHY1" s="1687"/>
      <c r="JHZ1" s="1687"/>
      <c r="JIA1" s="1687"/>
      <c r="JIB1" s="1687"/>
      <c r="JIC1" s="1687"/>
      <c r="JID1" s="1687"/>
      <c r="JIE1" s="1687"/>
      <c r="JIF1" s="1687"/>
      <c r="JIG1" s="1687"/>
      <c r="JIH1" s="1687"/>
      <c r="JII1" s="1687"/>
      <c r="JIJ1" s="1687"/>
      <c r="JIK1" s="1687"/>
      <c r="JIL1" s="1687"/>
      <c r="JIM1" s="1687"/>
      <c r="JIN1" s="1687"/>
      <c r="JIO1" s="1687"/>
      <c r="JIP1" s="1687"/>
      <c r="JIQ1" s="1687"/>
      <c r="JIR1" s="1687"/>
      <c r="JIS1" s="1687"/>
      <c r="JIT1" s="1687"/>
      <c r="JIU1" s="1687"/>
      <c r="JIV1" s="1687"/>
      <c r="JIW1" s="1687"/>
      <c r="JIX1" s="1687"/>
      <c r="JIY1" s="1687"/>
      <c r="JIZ1" s="1687"/>
      <c r="JJA1" s="1687"/>
      <c r="JJB1" s="1687"/>
      <c r="JJC1" s="1687"/>
      <c r="JJD1" s="1687"/>
      <c r="JJE1" s="1687"/>
      <c r="JJF1" s="1687"/>
      <c r="JJG1" s="1687"/>
      <c r="JJH1" s="1687"/>
      <c r="JJI1" s="1687"/>
      <c r="JJJ1" s="1687"/>
      <c r="JJK1" s="1687"/>
      <c r="JJL1" s="1687"/>
      <c r="JJM1" s="1687"/>
      <c r="JJN1" s="1687"/>
      <c r="JJO1" s="1687"/>
      <c r="JJP1" s="1687"/>
      <c r="JJQ1" s="1687"/>
      <c r="JJR1" s="1687"/>
      <c r="JJS1" s="1687"/>
      <c r="JJT1" s="1687"/>
      <c r="JJU1" s="1687"/>
      <c r="JJV1" s="1687"/>
      <c r="JJW1" s="1687"/>
      <c r="JJX1" s="1687"/>
      <c r="JJY1" s="1687"/>
      <c r="JJZ1" s="1687"/>
      <c r="JKA1" s="1687"/>
      <c r="JKB1" s="1687"/>
      <c r="JKC1" s="1687"/>
      <c r="JKD1" s="1687"/>
      <c r="JKE1" s="1687"/>
      <c r="JKF1" s="1687"/>
      <c r="JKG1" s="1687"/>
      <c r="JKH1" s="1687"/>
      <c r="JKI1" s="1687"/>
      <c r="JKJ1" s="1687"/>
      <c r="JKK1" s="1687"/>
      <c r="JKL1" s="1687"/>
      <c r="JKM1" s="1687"/>
      <c r="JKN1" s="1687"/>
      <c r="JKO1" s="1687"/>
      <c r="JKP1" s="1687"/>
      <c r="JKQ1" s="1687"/>
      <c r="JKR1" s="1687"/>
      <c r="JKS1" s="1687"/>
      <c r="JKT1" s="1687"/>
      <c r="JKU1" s="1687"/>
      <c r="JKV1" s="1687"/>
      <c r="JKW1" s="1687"/>
      <c r="JKX1" s="1687"/>
      <c r="JKY1" s="1687"/>
      <c r="JKZ1" s="1687"/>
      <c r="JLA1" s="1687"/>
      <c r="JLB1" s="1687"/>
      <c r="JLC1" s="1687"/>
      <c r="JLD1" s="1687"/>
      <c r="JLE1" s="1687"/>
      <c r="JLF1" s="1687"/>
      <c r="JLG1" s="1687"/>
      <c r="JLH1" s="1687"/>
      <c r="JLI1" s="1687"/>
      <c r="JLJ1" s="1687"/>
      <c r="JLK1" s="1687"/>
      <c r="JLL1" s="1687"/>
      <c r="JLM1" s="1687"/>
      <c r="JLN1" s="1687"/>
      <c r="JLO1" s="1687"/>
      <c r="JLP1" s="1687"/>
      <c r="JLQ1" s="1687"/>
      <c r="JLR1" s="1687"/>
      <c r="JLS1" s="1687"/>
      <c r="JLT1" s="1687"/>
      <c r="JLU1" s="1687"/>
      <c r="JLV1" s="1687"/>
      <c r="JLW1" s="1687"/>
      <c r="JLX1" s="1687"/>
      <c r="JLY1" s="1687"/>
      <c r="JLZ1" s="1687"/>
      <c r="JMA1" s="1687"/>
      <c r="JMB1" s="1687"/>
      <c r="JMC1" s="1687"/>
      <c r="JMD1" s="1687"/>
      <c r="JME1" s="1687"/>
      <c r="JMF1" s="1687"/>
      <c r="JMG1" s="1687"/>
      <c r="JMH1" s="1687"/>
      <c r="JMI1" s="1687"/>
      <c r="JMJ1" s="1687"/>
      <c r="JMK1" s="1687"/>
      <c r="JML1" s="1687"/>
      <c r="JMM1" s="1687"/>
      <c r="JMN1" s="1687"/>
      <c r="JMO1" s="1687"/>
      <c r="JMP1" s="1687"/>
      <c r="JMQ1" s="1687"/>
      <c r="JMR1" s="1687"/>
      <c r="JMS1" s="1687"/>
      <c r="JMT1" s="1687"/>
      <c r="JMU1" s="1687"/>
      <c r="JMV1" s="1687"/>
      <c r="JMW1" s="1687"/>
      <c r="JMX1" s="1687"/>
      <c r="JMY1" s="1687"/>
      <c r="JMZ1" s="1687"/>
      <c r="JNA1" s="1687"/>
      <c r="JNB1" s="1687"/>
      <c r="JNC1" s="1687"/>
      <c r="JND1" s="1687"/>
      <c r="JNE1" s="1687"/>
      <c r="JNF1" s="1687"/>
      <c r="JNG1" s="1687"/>
      <c r="JNH1" s="1687"/>
      <c r="JNI1" s="1687"/>
      <c r="JNJ1" s="1687"/>
      <c r="JNK1" s="1687"/>
      <c r="JNL1" s="1687"/>
      <c r="JNM1" s="1687"/>
      <c r="JNN1" s="1687"/>
      <c r="JNO1" s="1687"/>
      <c r="JNP1" s="1687"/>
      <c r="JNQ1" s="1687"/>
      <c r="JNR1" s="1687"/>
      <c r="JNS1" s="1687"/>
      <c r="JNT1" s="1687"/>
      <c r="JNU1" s="1687"/>
      <c r="JNV1" s="1687"/>
      <c r="JNW1" s="1687"/>
      <c r="JNX1" s="1687"/>
      <c r="JNY1" s="1687"/>
      <c r="JNZ1" s="1687"/>
      <c r="JOA1" s="1687"/>
      <c r="JOB1" s="1687"/>
      <c r="JOC1" s="1687"/>
      <c r="JOD1" s="1687"/>
      <c r="JOE1" s="1687"/>
      <c r="JOF1" s="1687"/>
      <c r="JOG1" s="1687"/>
      <c r="JOH1" s="1687"/>
      <c r="JOI1" s="1687"/>
      <c r="JOJ1" s="1687"/>
      <c r="JOK1" s="1687"/>
      <c r="JOL1" s="1687"/>
      <c r="JOM1" s="1687"/>
      <c r="JON1" s="1687"/>
      <c r="JOO1" s="1687"/>
      <c r="JOP1" s="1687"/>
      <c r="JOQ1" s="1687"/>
      <c r="JOR1" s="1687"/>
      <c r="JOS1" s="1687"/>
      <c r="JOT1" s="1687"/>
      <c r="JOU1" s="1687"/>
      <c r="JOV1" s="1687"/>
      <c r="JOW1" s="1687"/>
      <c r="JOX1" s="1687"/>
      <c r="JOY1" s="1687"/>
      <c r="JOZ1" s="1687"/>
      <c r="JPA1" s="1687"/>
      <c r="JPB1" s="1687"/>
      <c r="JPC1" s="1687"/>
      <c r="JPD1" s="1687"/>
      <c r="JPE1" s="1687"/>
      <c r="JPF1" s="1687"/>
      <c r="JPG1" s="1687"/>
      <c r="JPH1" s="1687"/>
      <c r="JPI1" s="1687"/>
      <c r="JPJ1" s="1687"/>
      <c r="JPK1" s="1687"/>
      <c r="JPL1" s="1687"/>
      <c r="JPM1" s="1687"/>
      <c r="JPN1" s="1687"/>
      <c r="JPO1" s="1687"/>
      <c r="JPP1" s="1687"/>
      <c r="JPQ1" s="1687"/>
      <c r="JPR1" s="1687"/>
      <c r="JPS1" s="1687"/>
      <c r="JPT1" s="1687"/>
      <c r="JPU1" s="1687"/>
      <c r="JPV1" s="1687"/>
      <c r="JPW1" s="1687"/>
      <c r="JPX1" s="1687"/>
      <c r="JPY1" s="1687"/>
      <c r="JPZ1" s="1687"/>
      <c r="JQA1" s="1687"/>
      <c r="JQB1" s="1687"/>
      <c r="JQC1" s="1687"/>
      <c r="JQD1" s="1687"/>
      <c r="JQE1" s="1687"/>
      <c r="JQF1" s="1687"/>
      <c r="JQG1" s="1687"/>
      <c r="JQH1" s="1687"/>
      <c r="JQI1" s="1687"/>
      <c r="JQJ1" s="1687"/>
      <c r="JQK1" s="1687"/>
      <c r="JQL1" s="1687"/>
      <c r="JQM1" s="1687"/>
      <c r="JQN1" s="1687"/>
      <c r="JQO1" s="1687"/>
      <c r="JQP1" s="1687"/>
      <c r="JQQ1" s="1687"/>
      <c r="JQR1" s="1687"/>
      <c r="JQS1" s="1687"/>
      <c r="JQT1" s="1687"/>
      <c r="JQU1" s="1687"/>
      <c r="JQV1" s="1687"/>
      <c r="JQW1" s="1687"/>
      <c r="JQX1" s="1687"/>
      <c r="JQY1" s="1687"/>
      <c r="JQZ1" s="1687"/>
      <c r="JRA1" s="1687"/>
      <c r="JRB1" s="1687"/>
      <c r="JRC1" s="1687"/>
      <c r="JRD1" s="1687"/>
      <c r="JRE1" s="1687"/>
      <c r="JRF1" s="1687"/>
      <c r="JRG1" s="1687"/>
      <c r="JRH1" s="1687"/>
      <c r="JRI1" s="1687"/>
      <c r="JRJ1" s="1687"/>
      <c r="JRK1" s="1687"/>
      <c r="JRL1" s="1687"/>
      <c r="JRM1" s="1687"/>
      <c r="JRN1" s="1687"/>
      <c r="JRO1" s="1687"/>
      <c r="JRP1" s="1687"/>
      <c r="JRQ1" s="1687"/>
      <c r="JRR1" s="1687"/>
      <c r="JRS1" s="1687"/>
      <c r="JRT1" s="1687"/>
      <c r="JRU1" s="1687"/>
      <c r="JRV1" s="1687"/>
      <c r="JRW1" s="1687"/>
      <c r="JRX1" s="1687"/>
      <c r="JRY1" s="1687"/>
      <c r="JRZ1" s="1687"/>
      <c r="JSA1" s="1687"/>
      <c r="JSB1" s="1687"/>
      <c r="JSC1" s="1687"/>
      <c r="JSD1" s="1687"/>
      <c r="JSE1" s="1687"/>
      <c r="JSF1" s="1687"/>
      <c r="JSG1" s="1687"/>
      <c r="JSH1" s="1687"/>
      <c r="JSI1" s="1687"/>
      <c r="JSJ1" s="1687"/>
      <c r="JSK1" s="1687"/>
      <c r="JSL1" s="1687"/>
      <c r="JSM1" s="1687"/>
      <c r="JSN1" s="1687"/>
      <c r="JSO1" s="1687"/>
      <c r="JSP1" s="1687"/>
      <c r="JSQ1" s="1687"/>
      <c r="JSR1" s="1687"/>
      <c r="JSS1" s="1687"/>
      <c r="JST1" s="1687"/>
      <c r="JSU1" s="1687"/>
      <c r="JSV1" s="1687"/>
      <c r="JSW1" s="1687"/>
      <c r="JSX1" s="1687"/>
      <c r="JSY1" s="1687"/>
      <c r="JSZ1" s="1687"/>
      <c r="JTA1" s="1687"/>
      <c r="JTB1" s="1687"/>
      <c r="JTC1" s="1687"/>
      <c r="JTD1" s="1687"/>
      <c r="JTE1" s="1687"/>
      <c r="JTF1" s="1687"/>
      <c r="JTG1" s="1687"/>
      <c r="JTH1" s="1687"/>
      <c r="JTI1" s="1687"/>
      <c r="JTJ1" s="1687"/>
      <c r="JTK1" s="1687"/>
      <c r="JTL1" s="1687"/>
      <c r="JTM1" s="1687"/>
      <c r="JTN1" s="1687"/>
      <c r="JTO1" s="1687"/>
      <c r="JTP1" s="1687"/>
      <c r="JTQ1" s="1687"/>
      <c r="JTR1" s="1687"/>
      <c r="JTS1" s="1687"/>
      <c r="JTT1" s="1687"/>
      <c r="JTU1" s="1687"/>
      <c r="JTV1" s="1687"/>
      <c r="JTW1" s="1687"/>
      <c r="JTX1" s="1687"/>
      <c r="JTY1" s="1687"/>
      <c r="JTZ1" s="1687"/>
      <c r="JUA1" s="1687"/>
      <c r="JUB1" s="1687"/>
      <c r="JUC1" s="1687"/>
      <c r="JUD1" s="1687"/>
      <c r="JUE1" s="1687"/>
      <c r="JUF1" s="1687"/>
      <c r="JUG1" s="1687"/>
      <c r="JUH1" s="1687"/>
      <c r="JUI1" s="1687"/>
      <c r="JUJ1" s="1687"/>
      <c r="JUK1" s="1687"/>
      <c r="JUL1" s="1687"/>
      <c r="JUM1" s="1687"/>
      <c r="JUN1" s="1687"/>
      <c r="JUO1" s="1687"/>
      <c r="JUP1" s="1687"/>
      <c r="JUQ1" s="1687"/>
      <c r="JUR1" s="1687"/>
      <c r="JUS1" s="1687"/>
      <c r="JUT1" s="1687"/>
      <c r="JUU1" s="1687"/>
      <c r="JUV1" s="1687"/>
      <c r="JUW1" s="1687"/>
      <c r="JUX1" s="1687"/>
      <c r="JUY1" s="1687"/>
      <c r="JUZ1" s="1687"/>
      <c r="JVA1" s="1687"/>
      <c r="JVB1" s="1687"/>
      <c r="JVC1" s="1687"/>
      <c r="JVD1" s="1687"/>
      <c r="JVE1" s="1687"/>
      <c r="JVF1" s="1687"/>
      <c r="JVG1" s="1687"/>
      <c r="JVH1" s="1687"/>
      <c r="JVI1" s="1687"/>
      <c r="JVJ1" s="1687"/>
      <c r="JVK1" s="1687"/>
      <c r="JVL1" s="1687"/>
      <c r="JVM1" s="1687"/>
      <c r="JVN1" s="1687"/>
      <c r="JVO1" s="1687"/>
      <c r="JVP1" s="1687"/>
      <c r="JVQ1" s="1687"/>
      <c r="JVR1" s="1687"/>
      <c r="JVS1" s="1687"/>
      <c r="JVT1" s="1687"/>
      <c r="JVU1" s="1687"/>
      <c r="JVV1" s="1687"/>
      <c r="JVW1" s="1687"/>
      <c r="JVX1" s="1687"/>
      <c r="JVY1" s="1687"/>
      <c r="JVZ1" s="1687"/>
      <c r="JWA1" s="1687"/>
      <c r="JWB1" s="1687"/>
      <c r="JWC1" s="1687"/>
      <c r="JWD1" s="1687"/>
      <c r="JWE1" s="1687"/>
      <c r="JWF1" s="1687"/>
      <c r="JWG1" s="1687"/>
      <c r="JWH1" s="1687"/>
      <c r="JWI1" s="1687"/>
      <c r="JWJ1" s="1687"/>
      <c r="JWK1" s="1687"/>
      <c r="JWL1" s="1687"/>
      <c r="JWM1" s="1687"/>
      <c r="JWN1" s="1687"/>
      <c r="JWO1" s="1687"/>
      <c r="JWP1" s="1687"/>
      <c r="JWQ1" s="1687"/>
      <c r="JWR1" s="1687"/>
      <c r="JWS1" s="1687"/>
      <c r="JWT1" s="1687"/>
      <c r="JWU1" s="1687"/>
      <c r="JWV1" s="1687"/>
      <c r="JWW1" s="1687"/>
      <c r="JWX1" s="1687"/>
      <c r="JWY1" s="1687"/>
      <c r="JWZ1" s="1687"/>
      <c r="JXA1" s="1687"/>
      <c r="JXB1" s="1687"/>
      <c r="JXC1" s="1687"/>
      <c r="JXD1" s="1687"/>
      <c r="JXE1" s="1687"/>
      <c r="JXF1" s="1687"/>
      <c r="JXG1" s="1687"/>
      <c r="JXH1" s="1687"/>
      <c r="JXI1" s="1687"/>
      <c r="JXJ1" s="1687"/>
      <c r="JXK1" s="1687"/>
      <c r="JXL1" s="1687"/>
      <c r="JXM1" s="1687"/>
      <c r="JXN1" s="1687"/>
      <c r="JXO1" s="1687"/>
      <c r="JXP1" s="1687"/>
      <c r="JXQ1" s="1687"/>
      <c r="JXR1" s="1687"/>
      <c r="JXS1" s="1687"/>
      <c r="JXT1" s="1687"/>
      <c r="JXU1" s="1687"/>
      <c r="JXV1" s="1687"/>
      <c r="JXW1" s="1687"/>
      <c r="JXX1" s="1687"/>
      <c r="JXY1" s="1687"/>
      <c r="JXZ1" s="1687"/>
      <c r="JYA1" s="1687"/>
      <c r="JYB1" s="1687"/>
      <c r="JYC1" s="1687"/>
      <c r="JYD1" s="1687"/>
      <c r="JYE1" s="1687"/>
      <c r="JYF1" s="1687"/>
      <c r="JYG1" s="1687"/>
      <c r="JYH1" s="1687"/>
      <c r="JYI1" s="1687"/>
      <c r="JYJ1" s="1687"/>
      <c r="JYK1" s="1687"/>
      <c r="JYL1" s="1687"/>
      <c r="JYM1" s="1687"/>
      <c r="JYN1" s="1687"/>
      <c r="JYO1" s="1687"/>
      <c r="JYP1" s="1687"/>
      <c r="JYQ1" s="1687"/>
      <c r="JYR1" s="1687"/>
      <c r="JYS1" s="1687"/>
      <c r="JYT1" s="1687"/>
      <c r="JYU1" s="1687"/>
      <c r="JYV1" s="1687"/>
      <c r="JYW1" s="1687"/>
      <c r="JYX1" s="1687"/>
      <c r="JYY1" s="1687"/>
      <c r="JYZ1" s="1687"/>
      <c r="JZA1" s="1687"/>
      <c r="JZB1" s="1687"/>
      <c r="JZC1" s="1687"/>
      <c r="JZD1" s="1687"/>
      <c r="JZE1" s="1687"/>
      <c r="JZF1" s="1687"/>
      <c r="JZG1" s="1687"/>
      <c r="JZH1" s="1687"/>
      <c r="JZI1" s="1687"/>
      <c r="JZJ1" s="1687"/>
      <c r="JZK1" s="1687"/>
      <c r="JZL1" s="1687"/>
      <c r="JZM1" s="1687"/>
      <c r="JZN1" s="1687"/>
      <c r="JZO1" s="1687"/>
      <c r="JZP1" s="1687"/>
      <c r="JZQ1" s="1687"/>
      <c r="JZR1" s="1687"/>
      <c r="JZS1" s="1687"/>
      <c r="JZT1" s="1687"/>
      <c r="JZU1" s="1687"/>
      <c r="JZV1" s="1687"/>
      <c r="JZW1" s="1687"/>
      <c r="JZX1" s="1687"/>
      <c r="JZY1" s="1687"/>
      <c r="JZZ1" s="1687"/>
      <c r="KAA1" s="1687"/>
      <c r="KAB1" s="1687"/>
      <c r="KAC1" s="1687"/>
      <c r="KAD1" s="1687"/>
      <c r="KAE1" s="1687"/>
      <c r="KAF1" s="1687"/>
      <c r="KAG1" s="1687"/>
      <c r="KAH1" s="1687"/>
      <c r="KAI1" s="1687"/>
      <c r="KAJ1" s="1687"/>
      <c r="KAK1" s="1687"/>
      <c r="KAL1" s="1687"/>
      <c r="KAM1" s="1687"/>
      <c r="KAN1" s="1687"/>
      <c r="KAO1" s="1687"/>
      <c r="KAP1" s="1687"/>
      <c r="KAQ1" s="1687"/>
      <c r="KAR1" s="1687"/>
      <c r="KAS1" s="1687"/>
      <c r="KAT1" s="1687"/>
      <c r="KAU1" s="1687"/>
      <c r="KAV1" s="1687"/>
      <c r="KAW1" s="1687"/>
      <c r="KAX1" s="1687"/>
      <c r="KAY1" s="1687"/>
      <c r="KAZ1" s="1687"/>
      <c r="KBA1" s="1687"/>
      <c r="KBB1" s="1687"/>
      <c r="KBC1" s="1687"/>
      <c r="KBD1" s="1687"/>
      <c r="KBE1" s="1687"/>
      <c r="KBF1" s="1687"/>
      <c r="KBG1" s="1687"/>
      <c r="KBH1" s="1687"/>
      <c r="KBI1" s="1687"/>
      <c r="KBJ1" s="1687"/>
      <c r="KBK1" s="1687"/>
      <c r="KBL1" s="1687"/>
      <c r="KBM1" s="1687"/>
      <c r="KBN1" s="1687"/>
      <c r="KBO1" s="1687"/>
      <c r="KBP1" s="1687"/>
      <c r="KBQ1" s="1687"/>
      <c r="KBR1" s="1687"/>
      <c r="KBS1" s="1687"/>
      <c r="KBT1" s="1687"/>
      <c r="KBU1" s="1687"/>
      <c r="KBV1" s="1687"/>
      <c r="KBW1" s="1687"/>
      <c r="KBX1" s="1687"/>
      <c r="KBY1" s="1687"/>
      <c r="KBZ1" s="1687"/>
      <c r="KCA1" s="1687"/>
      <c r="KCB1" s="1687"/>
      <c r="KCC1" s="1687"/>
      <c r="KCD1" s="1687"/>
      <c r="KCE1" s="1687"/>
      <c r="KCF1" s="1687"/>
      <c r="KCG1" s="1687"/>
      <c r="KCH1" s="1687"/>
      <c r="KCI1" s="1687"/>
      <c r="KCJ1" s="1687"/>
      <c r="KCK1" s="1687"/>
      <c r="KCL1" s="1687"/>
      <c r="KCM1" s="1687"/>
      <c r="KCN1" s="1687"/>
      <c r="KCO1" s="1687"/>
      <c r="KCP1" s="1687"/>
      <c r="KCQ1" s="1687"/>
      <c r="KCR1" s="1687"/>
      <c r="KCS1" s="1687"/>
      <c r="KCT1" s="1687"/>
      <c r="KCU1" s="1687"/>
      <c r="KCV1" s="1687"/>
      <c r="KCW1" s="1687"/>
      <c r="KCX1" s="1687"/>
      <c r="KCY1" s="1687"/>
      <c r="KCZ1" s="1687"/>
      <c r="KDA1" s="1687"/>
      <c r="KDB1" s="1687"/>
      <c r="KDC1" s="1687"/>
      <c r="KDD1" s="1687"/>
      <c r="KDE1" s="1687"/>
      <c r="KDF1" s="1687"/>
      <c r="KDG1" s="1687"/>
      <c r="KDH1" s="1687"/>
      <c r="KDI1" s="1687"/>
      <c r="KDJ1" s="1687"/>
      <c r="KDK1" s="1687"/>
      <c r="KDL1" s="1687"/>
      <c r="KDM1" s="1687"/>
      <c r="KDN1" s="1687"/>
      <c r="KDO1" s="1687"/>
      <c r="KDP1" s="1687"/>
      <c r="KDQ1" s="1687"/>
      <c r="KDR1" s="1687"/>
      <c r="KDS1" s="1687"/>
      <c r="KDT1" s="1687"/>
      <c r="KDU1" s="1687"/>
      <c r="KDV1" s="1687"/>
      <c r="KDW1" s="1687"/>
      <c r="KDX1" s="1687"/>
      <c r="KDY1" s="1687"/>
      <c r="KDZ1" s="1687"/>
      <c r="KEA1" s="1687"/>
      <c r="KEB1" s="1687"/>
      <c r="KEC1" s="1687"/>
      <c r="KED1" s="1687"/>
      <c r="KEE1" s="1687"/>
      <c r="KEF1" s="1687"/>
      <c r="KEG1" s="1687"/>
      <c r="KEH1" s="1687"/>
      <c r="KEI1" s="1687"/>
      <c r="KEJ1" s="1687"/>
      <c r="KEK1" s="1687"/>
      <c r="KEL1" s="1687"/>
      <c r="KEM1" s="1687"/>
      <c r="KEN1" s="1687"/>
      <c r="KEO1" s="1687"/>
      <c r="KEP1" s="1687"/>
      <c r="KEQ1" s="1687"/>
      <c r="KER1" s="1687"/>
      <c r="KES1" s="1687"/>
      <c r="KET1" s="1687"/>
      <c r="KEU1" s="1687"/>
      <c r="KEV1" s="1687"/>
      <c r="KEW1" s="1687"/>
      <c r="KEX1" s="1687"/>
      <c r="KEY1" s="1687"/>
      <c r="KEZ1" s="1687"/>
      <c r="KFA1" s="1687"/>
      <c r="KFB1" s="1687"/>
      <c r="KFC1" s="1687"/>
      <c r="KFD1" s="1687"/>
      <c r="KFE1" s="1687"/>
      <c r="KFF1" s="1687"/>
      <c r="KFG1" s="1687"/>
      <c r="KFH1" s="1687"/>
      <c r="KFI1" s="1687"/>
      <c r="KFJ1" s="1687"/>
      <c r="KFK1" s="1687"/>
      <c r="KFL1" s="1687"/>
      <c r="KFM1" s="1687"/>
      <c r="KFN1" s="1687"/>
      <c r="KFO1" s="1687"/>
      <c r="KFP1" s="1687"/>
      <c r="KFQ1" s="1687"/>
      <c r="KFR1" s="1687"/>
      <c r="KFS1" s="1687"/>
      <c r="KFT1" s="1687"/>
      <c r="KFU1" s="1687"/>
      <c r="KFV1" s="1687"/>
      <c r="KFW1" s="1687"/>
      <c r="KFX1" s="1687"/>
      <c r="KFY1" s="1687"/>
      <c r="KFZ1" s="1687"/>
      <c r="KGA1" s="1687"/>
      <c r="KGB1" s="1687"/>
      <c r="KGC1" s="1687"/>
      <c r="KGD1" s="1687"/>
      <c r="KGE1" s="1687"/>
      <c r="KGF1" s="1687"/>
      <c r="KGG1" s="1687"/>
      <c r="KGH1" s="1687"/>
      <c r="KGI1" s="1687"/>
      <c r="KGJ1" s="1687"/>
      <c r="KGK1" s="1687"/>
      <c r="KGL1" s="1687"/>
      <c r="KGM1" s="1687"/>
      <c r="KGN1" s="1687"/>
      <c r="KGO1" s="1687"/>
      <c r="KGP1" s="1687"/>
      <c r="KGQ1" s="1687"/>
      <c r="KGR1" s="1687"/>
      <c r="KGS1" s="1687"/>
      <c r="KGT1" s="1687"/>
      <c r="KGU1" s="1687"/>
      <c r="KGV1" s="1687"/>
      <c r="KGW1" s="1687"/>
      <c r="KGX1" s="1687"/>
      <c r="KGY1" s="1687"/>
      <c r="KGZ1" s="1687"/>
      <c r="KHA1" s="1687"/>
      <c r="KHB1" s="1687"/>
      <c r="KHC1" s="1687"/>
      <c r="KHD1" s="1687"/>
      <c r="KHE1" s="1687"/>
      <c r="KHF1" s="1687"/>
      <c r="KHG1" s="1687"/>
      <c r="KHH1" s="1687"/>
      <c r="KHI1" s="1687"/>
      <c r="KHJ1" s="1687"/>
      <c r="KHK1" s="1687"/>
      <c r="KHL1" s="1687"/>
      <c r="KHM1" s="1687"/>
      <c r="KHN1" s="1687"/>
      <c r="KHO1" s="1687"/>
      <c r="KHP1" s="1687"/>
      <c r="KHQ1" s="1687"/>
      <c r="KHR1" s="1687"/>
      <c r="KHS1" s="1687"/>
      <c r="KHT1" s="1687"/>
      <c r="KHU1" s="1687"/>
      <c r="KHV1" s="1687"/>
      <c r="KHW1" s="1687"/>
      <c r="KHX1" s="1687"/>
      <c r="KHY1" s="1687"/>
      <c r="KHZ1" s="1687"/>
      <c r="KIA1" s="1687"/>
      <c r="KIB1" s="1687"/>
      <c r="KIC1" s="1687"/>
      <c r="KID1" s="1687"/>
      <c r="KIE1" s="1687"/>
      <c r="KIF1" s="1687"/>
      <c r="KIG1" s="1687"/>
      <c r="KIH1" s="1687"/>
      <c r="KII1" s="1687"/>
      <c r="KIJ1" s="1687"/>
      <c r="KIK1" s="1687"/>
      <c r="KIL1" s="1687"/>
      <c r="KIM1" s="1687"/>
      <c r="KIN1" s="1687"/>
      <c r="KIO1" s="1687"/>
      <c r="KIP1" s="1687"/>
      <c r="KIQ1" s="1687"/>
      <c r="KIR1" s="1687"/>
      <c r="KIS1" s="1687"/>
      <c r="KIT1" s="1687"/>
      <c r="KIU1" s="1687"/>
      <c r="KIV1" s="1687"/>
      <c r="KIW1" s="1687"/>
      <c r="KIX1" s="1687"/>
      <c r="KIY1" s="1687"/>
      <c r="KIZ1" s="1687"/>
      <c r="KJA1" s="1687"/>
      <c r="KJB1" s="1687"/>
      <c r="KJC1" s="1687"/>
      <c r="KJD1" s="1687"/>
      <c r="KJE1" s="1687"/>
      <c r="KJF1" s="1687"/>
      <c r="KJG1" s="1687"/>
      <c r="KJH1" s="1687"/>
      <c r="KJI1" s="1687"/>
      <c r="KJJ1" s="1687"/>
      <c r="KJK1" s="1687"/>
      <c r="KJL1" s="1687"/>
      <c r="KJM1" s="1687"/>
      <c r="KJN1" s="1687"/>
      <c r="KJO1" s="1687"/>
      <c r="KJP1" s="1687"/>
      <c r="KJQ1" s="1687"/>
      <c r="KJR1" s="1687"/>
      <c r="KJS1" s="1687"/>
      <c r="KJT1" s="1687"/>
      <c r="KJU1" s="1687"/>
      <c r="KJV1" s="1687"/>
      <c r="KJW1" s="1687"/>
      <c r="KJX1" s="1687"/>
      <c r="KJY1" s="1687"/>
      <c r="KJZ1" s="1687"/>
      <c r="KKA1" s="1687"/>
      <c r="KKB1" s="1687"/>
      <c r="KKC1" s="1687"/>
      <c r="KKD1" s="1687"/>
      <c r="KKE1" s="1687"/>
      <c r="KKF1" s="1687"/>
      <c r="KKG1" s="1687"/>
      <c r="KKH1" s="1687"/>
      <c r="KKI1" s="1687"/>
      <c r="KKJ1" s="1687"/>
      <c r="KKK1" s="1687"/>
      <c r="KKL1" s="1687"/>
      <c r="KKM1" s="1687"/>
      <c r="KKN1" s="1687"/>
      <c r="KKO1" s="1687"/>
      <c r="KKP1" s="1687"/>
      <c r="KKQ1" s="1687"/>
      <c r="KKR1" s="1687"/>
      <c r="KKS1" s="1687"/>
      <c r="KKT1" s="1687"/>
      <c r="KKU1" s="1687"/>
      <c r="KKV1" s="1687"/>
      <c r="KKW1" s="1687"/>
      <c r="KKX1" s="1687"/>
      <c r="KKY1" s="1687"/>
      <c r="KKZ1" s="1687"/>
      <c r="KLA1" s="1687"/>
      <c r="KLB1" s="1687"/>
      <c r="KLC1" s="1687"/>
      <c r="KLD1" s="1687"/>
      <c r="KLE1" s="1687"/>
      <c r="KLF1" s="1687"/>
      <c r="KLG1" s="1687"/>
      <c r="KLH1" s="1687"/>
      <c r="KLI1" s="1687"/>
      <c r="KLJ1" s="1687"/>
      <c r="KLK1" s="1687"/>
      <c r="KLL1" s="1687"/>
      <c r="KLM1" s="1687"/>
      <c r="KLN1" s="1687"/>
      <c r="KLO1" s="1687"/>
      <c r="KLP1" s="1687"/>
      <c r="KLQ1" s="1687"/>
      <c r="KLR1" s="1687"/>
      <c r="KLS1" s="1687"/>
      <c r="KLT1" s="1687"/>
      <c r="KLU1" s="1687"/>
      <c r="KLV1" s="1687"/>
      <c r="KLW1" s="1687"/>
      <c r="KLX1" s="1687"/>
      <c r="KLY1" s="1687"/>
      <c r="KLZ1" s="1687"/>
      <c r="KMA1" s="1687"/>
      <c r="KMB1" s="1687"/>
      <c r="KMC1" s="1687"/>
      <c r="KMD1" s="1687"/>
      <c r="KME1" s="1687"/>
      <c r="KMF1" s="1687"/>
      <c r="KMG1" s="1687"/>
      <c r="KMH1" s="1687"/>
      <c r="KMI1" s="1687"/>
      <c r="KMJ1" s="1687"/>
      <c r="KMK1" s="1687"/>
      <c r="KML1" s="1687"/>
      <c r="KMM1" s="1687"/>
      <c r="KMN1" s="1687"/>
      <c r="KMO1" s="1687"/>
      <c r="KMP1" s="1687"/>
      <c r="KMQ1" s="1687"/>
      <c r="KMR1" s="1687"/>
      <c r="KMS1" s="1687"/>
      <c r="KMT1" s="1687"/>
      <c r="KMU1" s="1687"/>
      <c r="KMV1" s="1687"/>
      <c r="KMW1" s="1687"/>
      <c r="KMX1" s="1687"/>
      <c r="KMY1" s="1687"/>
      <c r="KMZ1" s="1687"/>
      <c r="KNA1" s="1687"/>
      <c r="KNB1" s="1687"/>
      <c r="KNC1" s="1687"/>
      <c r="KND1" s="1687"/>
      <c r="KNE1" s="1687"/>
      <c r="KNF1" s="1687"/>
      <c r="KNG1" s="1687"/>
      <c r="KNH1" s="1687"/>
      <c r="KNI1" s="1687"/>
      <c r="KNJ1" s="1687"/>
      <c r="KNK1" s="1687"/>
      <c r="KNL1" s="1687"/>
      <c r="KNM1" s="1687"/>
      <c r="KNN1" s="1687"/>
      <c r="KNO1" s="1687"/>
      <c r="KNP1" s="1687"/>
      <c r="KNQ1" s="1687"/>
      <c r="KNR1" s="1687"/>
      <c r="KNS1" s="1687"/>
      <c r="KNT1" s="1687"/>
      <c r="KNU1" s="1687"/>
      <c r="KNV1" s="1687"/>
      <c r="KNW1" s="1687"/>
      <c r="KNX1" s="1687"/>
      <c r="KNY1" s="1687"/>
      <c r="KNZ1" s="1687"/>
      <c r="KOA1" s="1687"/>
      <c r="KOB1" s="1687"/>
      <c r="KOC1" s="1687"/>
      <c r="KOD1" s="1687"/>
      <c r="KOE1" s="1687"/>
      <c r="KOF1" s="1687"/>
      <c r="KOG1" s="1687"/>
      <c r="KOH1" s="1687"/>
      <c r="KOI1" s="1687"/>
      <c r="KOJ1" s="1687"/>
      <c r="KOK1" s="1687"/>
      <c r="KOL1" s="1687"/>
      <c r="KOM1" s="1687"/>
      <c r="KON1" s="1687"/>
      <c r="KOO1" s="1687"/>
      <c r="KOP1" s="1687"/>
      <c r="KOQ1" s="1687"/>
      <c r="KOR1" s="1687"/>
      <c r="KOS1" s="1687"/>
      <c r="KOT1" s="1687"/>
      <c r="KOU1" s="1687"/>
      <c r="KOV1" s="1687"/>
      <c r="KOW1" s="1687"/>
      <c r="KOX1" s="1687"/>
      <c r="KOY1" s="1687"/>
      <c r="KOZ1" s="1687"/>
      <c r="KPA1" s="1687"/>
      <c r="KPB1" s="1687"/>
      <c r="KPC1" s="1687"/>
      <c r="KPD1" s="1687"/>
      <c r="KPE1" s="1687"/>
      <c r="KPF1" s="1687"/>
      <c r="KPG1" s="1687"/>
      <c r="KPH1" s="1687"/>
      <c r="KPI1" s="1687"/>
      <c r="KPJ1" s="1687"/>
      <c r="KPK1" s="1687"/>
      <c r="KPL1" s="1687"/>
      <c r="KPM1" s="1687"/>
      <c r="KPN1" s="1687"/>
      <c r="KPO1" s="1687"/>
      <c r="KPP1" s="1687"/>
      <c r="KPQ1" s="1687"/>
      <c r="KPR1" s="1687"/>
      <c r="KPS1" s="1687"/>
      <c r="KPT1" s="1687"/>
      <c r="KPU1" s="1687"/>
      <c r="KPV1" s="1687"/>
      <c r="KPW1" s="1687"/>
      <c r="KPX1" s="1687"/>
      <c r="KPY1" s="1687"/>
      <c r="KPZ1" s="1687"/>
      <c r="KQA1" s="1687"/>
      <c r="KQB1" s="1687"/>
      <c r="KQC1" s="1687"/>
      <c r="KQD1" s="1687"/>
      <c r="KQE1" s="1687"/>
      <c r="KQF1" s="1687"/>
      <c r="KQG1" s="1687"/>
      <c r="KQH1" s="1687"/>
      <c r="KQI1" s="1687"/>
      <c r="KQJ1" s="1687"/>
      <c r="KQK1" s="1687"/>
      <c r="KQL1" s="1687"/>
      <c r="KQM1" s="1687"/>
      <c r="KQN1" s="1687"/>
      <c r="KQO1" s="1687"/>
      <c r="KQP1" s="1687"/>
      <c r="KQQ1" s="1687"/>
      <c r="KQR1" s="1687"/>
      <c r="KQS1" s="1687"/>
      <c r="KQT1" s="1687"/>
      <c r="KQU1" s="1687"/>
      <c r="KQV1" s="1687"/>
      <c r="KQW1" s="1687"/>
      <c r="KQX1" s="1687"/>
      <c r="KQY1" s="1687"/>
      <c r="KQZ1" s="1687"/>
      <c r="KRA1" s="1687"/>
      <c r="KRB1" s="1687"/>
      <c r="KRC1" s="1687"/>
      <c r="KRD1" s="1687"/>
      <c r="KRE1" s="1687"/>
      <c r="KRF1" s="1687"/>
      <c r="KRG1" s="1687"/>
      <c r="KRH1" s="1687"/>
      <c r="KRI1" s="1687"/>
      <c r="KRJ1" s="1687"/>
      <c r="KRK1" s="1687"/>
      <c r="KRL1" s="1687"/>
      <c r="KRM1" s="1687"/>
      <c r="KRN1" s="1687"/>
      <c r="KRO1" s="1687"/>
      <c r="KRP1" s="1687"/>
      <c r="KRQ1" s="1687"/>
      <c r="KRR1" s="1687"/>
      <c r="KRS1" s="1687"/>
      <c r="KRT1" s="1687"/>
      <c r="KRU1" s="1687"/>
      <c r="KRV1" s="1687"/>
      <c r="KRW1" s="1687"/>
      <c r="KRX1" s="1687"/>
      <c r="KRY1" s="1687"/>
      <c r="KRZ1" s="1687"/>
      <c r="KSA1" s="1687"/>
      <c r="KSB1" s="1687"/>
      <c r="KSC1" s="1687"/>
      <c r="KSD1" s="1687"/>
      <c r="KSE1" s="1687"/>
      <c r="KSF1" s="1687"/>
      <c r="KSG1" s="1687"/>
      <c r="KSH1" s="1687"/>
      <c r="KSI1" s="1687"/>
      <c r="KSJ1" s="1687"/>
      <c r="KSK1" s="1687"/>
      <c r="KSL1" s="1687"/>
      <c r="KSM1" s="1687"/>
      <c r="KSN1" s="1687"/>
      <c r="KSO1" s="1687"/>
      <c r="KSP1" s="1687"/>
      <c r="KSQ1" s="1687"/>
      <c r="KSR1" s="1687"/>
      <c r="KSS1" s="1687"/>
      <c r="KST1" s="1687"/>
      <c r="KSU1" s="1687"/>
      <c r="KSV1" s="1687"/>
      <c r="KSW1" s="1687"/>
      <c r="KSX1" s="1687"/>
      <c r="KSY1" s="1687"/>
      <c r="KSZ1" s="1687"/>
      <c r="KTA1" s="1687"/>
      <c r="KTB1" s="1687"/>
      <c r="KTC1" s="1687"/>
      <c r="KTD1" s="1687"/>
      <c r="KTE1" s="1687"/>
      <c r="KTF1" s="1687"/>
      <c r="KTG1" s="1687"/>
      <c r="KTH1" s="1687"/>
      <c r="KTI1" s="1687"/>
      <c r="KTJ1" s="1687"/>
      <c r="KTK1" s="1687"/>
      <c r="KTL1" s="1687"/>
      <c r="KTM1" s="1687"/>
      <c r="KTN1" s="1687"/>
      <c r="KTO1" s="1687"/>
      <c r="KTP1" s="1687"/>
      <c r="KTQ1" s="1687"/>
      <c r="KTR1" s="1687"/>
      <c r="KTS1" s="1687"/>
      <c r="KTT1" s="1687"/>
      <c r="KTU1" s="1687"/>
      <c r="KTV1" s="1687"/>
      <c r="KTW1" s="1687"/>
      <c r="KTX1" s="1687"/>
      <c r="KTY1" s="1687"/>
      <c r="KTZ1" s="1687"/>
      <c r="KUA1" s="1687"/>
      <c r="KUB1" s="1687"/>
      <c r="KUC1" s="1687"/>
      <c r="KUD1" s="1687"/>
      <c r="KUE1" s="1687"/>
      <c r="KUF1" s="1687"/>
      <c r="KUG1" s="1687"/>
      <c r="KUH1" s="1687"/>
      <c r="KUI1" s="1687"/>
      <c r="KUJ1" s="1687"/>
      <c r="KUK1" s="1687"/>
      <c r="KUL1" s="1687"/>
      <c r="KUM1" s="1687"/>
      <c r="KUN1" s="1687"/>
      <c r="KUO1" s="1687"/>
      <c r="KUP1" s="1687"/>
      <c r="KUQ1" s="1687"/>
      <c r="KUR1" s="1687"/>
      <c r="KUS1" s="1687"/>
      <c r="KUT1" s="1687"/>
      <c r="KUU1" s="1687"/>
      <c r="KUV1" s="1687"/>
      <c r="KUW1" s="1687"/>
      <c r="KUX1" s="1687"/>
      <c r="KUY1" s="1687"/>
      <c r="KUZ1" s="1687"/>
      <c r="KVA1" s="1687"/>
      <c r="KVB1" s="1687"/>
      <c r="KVC1" s="1687"/>
      <c r="KVD1" s="1687"/>
      <c r="KVE1" s="1687"/>
      <c r="KVF1" s="1687"/>
      <c r="KVG1" s="1687"/>
      <c r="KVH1" s="1687"/>
      <c r="KVI1" s="1687"/>
      <c r="KVJ1" s="1687"/>
      <c r="KVK1" s="1687"/>
      <c r="KVL1" s="1687"/>
      <c r="KVM1" s="1687"/>
      <c r="KVN1" s="1687"/>
      <c r="KVO1" s="1687"/>
      <c r="KVP1" s="1687"/>
      <c r="KVQ1" s="1687"/>
      <c r="KVR1" s="1687"/>
      <c r="KVS1" s="1687"/>
      <c r="KVT1" s="1687"/>
      <c r="KVU1" s="1687"/>
      <c r="KVV1" s="1687"/>
      <c r="KVW1" s="1687"/>
      <c r="KVX1" s="1687"/>
      <c r="KVY1" s="1687"/>
      <c r="KVZ1" s="1687"/>
      <c r="KWA1" s="1687"/>
      <c r="KWB1" s="1687"/>
      <c r="KWC1" s="1687"/>
      <c r="KWD1" s="1687"/>
      <c r="KWE1" s="1687"/>
      <c r="KWF1" s="1687"/>
      <c r="KWG1" s="1687"/>
      <c r="KWH1" s="1687"/>
      <c r="KWI1" s="1687"/>
      <c r="KWJ1" s="1687"/>
      <c r="KWK1" s="1687"/>
      <c r="KWL1" s="1687"/>
      <c r="KWM1" s="1687"/>
      <c r="KWN1" s="1687"/>
      <c r="KWO1" s="1687"/>
      <c r="KWP1" s="1687"/>
      <c r="KWQ1" s="1687"/>
      <c r="KWR1" s="1687"/>
      <c r="KWS1" s="1687"/>
      <c r="KWT1" s="1687"/>
      <c r="KWU1" s="1687"/>
      <c r="KWV1" s="1687"/>
      <c r="KWW1" s="1687"/>
      <c r="KWX1" s="1687"/>
      <c r="KWY1" s="1687"/>
      <c r="KWZ1" s="1687"/>
      <c r="KXA1" s="1687"/>
      <c r="KXB1" s="1687"/>
      <c r="KXC1" s="1687"/>
      <c r="KXD1" s="1687"/>
      <c r="KXE1" s="1687"/>
      <c r="KXF1" s="1687"/>
      <c r="KXG1" s="1687"/>
      <c r="KXH1" s="1687"/>
      <c r="KXI1" s="1687"/>
      <c r="KXJ1" s="1687"/>
      <c r="KXK1" s="1687"/>
      <c r="KXL1" s="1687"/>
      <c r="KXM1" s="1687"/>
      <c r="KXN1" s="1687"/>
      <c r="KXO1" s="1687"/>
      <c r="KXP1" s="1687"/>
      <c r="KXQ1" s="1687"/>
      <c r="KXR1" s="1687"/>
      <c r="KXS1" s="1687"/>
      <c r="KXT1" s="1687"/>
      <c r="KXU1" s="1687"/>
      <c r="KXV1" s="1687"/>
      <c r="KXW1" s="1687"/>
      <c r="KXX1" s="1687"/>
      <c r="KXY1" s="1687"/>
      <c r="KXZ1" s="1687"/>
      <c r="KYA1" s="1687"/>
      <c r="KYB1" s="1687"/>
      <c r="KYC1" s="1687"/>
      <c r="KYD1" s="1687"/>
      <c r="KYE1" s="1687"/>
      <c r="KYF1" s="1687"/>
      <c r="KYG1" s="1687"/>
      <c r="KYH1" s="1687"/>
      <c r="KYI1" s="1687"/>
      <c r="KYJ1" s="1687"/>
      <c r="KYK1" s="1687"/>
      <c r="KYL1" s="1687"/>
      <c r="KYM1" s="1687"/>
      <c r="KYN1" s="1687"/>
      <c r="KYO1" s="1687"/>
      <c r="KYP1" s="1687"/>
      <c r="KYQ1" s="1687"/>
      <c r="KYR1" s="1687"/>
      <c r="KYS1" s="1687"/>
      <c r="KYT1" s="1687"/>
      <c r="KYU1" s="1687"/>
      <c r="KYV1" s="1687"/>
      <c r="KYW1" s="1687"/>
      <c r="KYX1" s="1687"/>
      <c r="KYY1" s="1687"/>
      <c r="KYZ1" s="1687"/>
      <c r="KZA1" s="1687"/>
      <c r="KZB1" s="1687"/>
      <c r="KZC1" s="1687"/>
      <c r="KZD1" s="1687"/>
      <c r="KZE1" s="1687"/>
      <c r="KZF1" s="1687"/>
      <c r="KZG1" s="1687"/>
      <c r="KZH1" s="1687"/>
      <c r="KZI1" s="1687"/>
      <c r="KZJ1" s="1687"/>
      <c r="KZK1" s="1687"/>
      <c r="KZL1" s="1687"/>
      <c r="KZM1" s="1687"/>
      <c r="KZN1" s="1687"/>
      <c r="KZO1" s="1687"/>
      <c r="KZP1" s="1687"/>
      <c r="KZQ1" s="1687"/>
      <c r="KZR1" s="1687"/>
      <c r="KZS1" s="1687"/>
      <c r="KZT1" s="1687"/>
      <c r="KZU1" s="1687"/>
      <c r="KZV1" s="1687"/>
      <c r="KZW1" s="1687"/>
      <c r="KZX1" s="1687"/>
      <c r="KZY1" s="1687"/>
      <c r="KZZ1" s="1687"/>
      <c r="LAA1" s="1687"/>
      <c r="LAB1" s="1687"/>
      <c r="LAC1" s="1687"/>
      <c r="LAD1" s="1687"/>
      <c r="LAE1" s="1687"/>
      <c r="LAF1" s="1687"/>
      <c r="LAG1" s="1687"/>
      <c r="LAH1" s="1687"/>
      <c r="LAI1" s="1687"/>
      <c r="LAJ1" s="1687"/>
      <c r="LAK1" s="1687"/>
      <c r="LAL1" s="1687"/>
      <c r="LAM1" s="1687"/>
      <c r="LAN1" s="1687"/>
      <c r="LAO1" s="1687"/>
      <c r="LAP1" s="1687"/>
      <c r="LAQ1" s="1687"/>
      <c r="LAR1" s="1687"/>
      <c r="LAS1" s="1687"/>
      <c r="LAT1" s="1687"/>
      <c r="LAU1" s="1687"/>
      <c r="LAV1" s="1687"/>
      <c r="LAW1" s="1687"/>
      <c r="LAX1" s="1687"/>
      <c r="LAY1" s="1687"/>
      <c r="LAZ1" s="1687"/>
      <c r="LBA1" s="1687"/>
      <c r="LBB1" s="1687"/>
      <c r="LBC1" s="1687"/>
      <c r="LBD1" s="1687"/>
      <c r="LBE1" s="1687"/>
      <c r="LBF1" s="1687"/>
      <c r="LBG1" s="1687"/>
      <c r="LBH1" s="1687"/>
      <c r="LBI1" s="1687"/>
      <c r="LBJ1" s="1687"/>
      <c r="LBK1" s="1687"/>
      <c r="LBL1" s="1687"/>
      <c r="LBM1" s="1687"/>
      <c r="LBN1" s="1687"/>
      <c r="LBO1" s="1687"/>
      <c r="LBP1" s="1687"/>
      <c r="LBQ1" s="1687"/>
      <c r="LBR1" s="1687"/>
      <c r="LBS1" s="1687"/>
      <c r="LBT1" s="1687"/>
      <c r="LBU1" s="1687"/>
      <c r="LBV1" s="1687"/>
      <c r="LBW1" s="1687"/>
      <c r="LBX1" s="1687"/>
      <c r="LBY1" s="1687"/>
      <c r="LBZ1" s="1687"/>
      <c r="LCA1" s="1687"/>
      <c r="LCB1" s="1687"/>
      <c r="LCC1" s="1687"/>
      <c r="LCD1" s="1687"/>
      <c r="LCE1" s="1687"/>
      <c r="LCF1" s="1687"/>
      <c r="LCG1" s="1687"/>
      <c r="LCH1" s="1687"/>
      <c r="LCI1" s="1687"/>
      <c r="LCJ1" s="1687"/>
      <c r="LCK1" s="1687"/>
      <c r="LCL1" s="1687"/>
      <c r="LCM1" s="1687"/>
      <c r="LCN1" s="1687"/>
      <c r="LCO1" s="1687"/>
      <c r="LCP1" s="1687"/>
      <c r="LCQ1" s="1687"/>
      <c r="LCR1" s="1687"/>
      <c r="LCS1" s="1687"/>
      <c r="LCT1" s="1687"/>
      <c r="LCU1" s="1687"/>
      <c r="LCV1" s="1687"/>
      <c r="LCW1" s="1687"/>
      <c r="LCX1" s="1687"/>
      <c r="LCY1" s="1687"/>
      <c r="LCZ1" s="1687"/>
      <c r="LDA1" s="1687"/>
      <c r="LDB1" s="1687"/>
      <c r="LDC1" s="1687"/>
      <c r="LDD1" s="1687"/>
      <c r="LDE1" s="1687"/>
      <c r="LDF1" s="1687"/>
      <c r="LDG1" s="1687"/>
      <c r="LDH1" s="1687"/>
      <c r="LDI1" s="1687"/>
      <c r="LDJ1" s="1687"/>
      <c r="LDK1" s="1687"/>
      <c r="LDL1" s="1687"/>
      <c r="LDM1" s="1687"/>
      <c r="LDN1" s="1687"/>
      <c r="LDO1" s="1687"/>
      <c r="LDP1" s="1687"/>
      <c r="LDQ1" s="1687"/>
      <c r="LDR1" s="1687"/>
      <c r="LDS1" s="1687"/>
      <c r="LDT1" s="1687"/>
      <c r="LDU1" s="1687"/>
      <c r="LDV1" s="1687"/>
      <c r="LDW1" s="1687"/>
      <c r="LDX1" s="1687"/>
      <c r="LDY1" s="1687"/>
      <c r="LDZ1" s="1687"/>
      <c r="LEA1" s="1687"/>
      <c r="LEB1" s="1687"/>
      <c r="LEC1" s="1687"/>
      <c r="LED1" s="1687"/>
      <c r="LEE1" s="1687"/>
      <c r="LEF1" s="1687"/>
      <c r="LEG1" s="1687"/>
      <c r="LEH1" s="1687"/>
      <c r="LEI1" s="1687"/>
      <c r="LEJ1" s="1687"/>
      <c r="LEK1" s="1687"/>
      <c r="LEL1" s="1687"/>
      <c r="LEM1" s="1687"/>
      <c r="LEN1" s="1687"/>
      <c r="LEO1" s="1687"/>
      <c r="LEP1" s="1687"/>
      <c r="LEQ1" s="1687"/>
      <c r="LER1" s="1687"/>
      <c r="LES1" s="1687"/>
      <c r="LET1" s="1687"/>
      <c r="LEU1" s="1687"/>
      <c r="LEV1" s="1687"/>
      <c r="LEW1" s="1687"/>
      <c r="LEX1" s="1687"/>
      <c r="LEY1" s="1687"/>
      <c r="LEZ1" s="1687"/>
      <c r="LFA1" s="1687"/>
      <c r="LFB1" s="1687"/>
      <c r="LFC1" s="1687"/>
      <c r="LFD1" s="1687"/>
      <c r="LFE1" s="1687"/>
      <c r="LFF1" s="1687"/>
      <c r="LFG1" s="1687"/>
      <c r="LFH1" s="1687"/>
      <c r="LFI1" s="1687"/>
      <c r="LFJ1" s="1687"/>
      <c r="LFK1" s="1687"/>
      <c r="LFL1" s="1687"/>
      <c r="LFM1" s="1687"/>
      <c r="LFN1" s="1687"/>
      <c r="LFO1" s="1687"/>
      <c r="LFP1" s="1687"/>
      <c r="LFQ1" s="1687"/>
      <c r="LFR1" s="1687"/>
      <c r="LFS1" s="1687"/>
      <c r="LFT1" s="1687"/>
      <c r="LFU1" s="1687"/>
      <c r="LFV1" s="1687"/>
      <c r="LFW1" s="1687"/>
      <c r="LFX1" s="1687"/>
      <c r="LFY1" s="1687"/>
      <c r="LFZ1" s="1687"/>
      <c r="LGA1" s="1687"/>
      <c r="LGB1" s="1687"/>
      <c r="LGC1" s="1687"/>
      <c r="LGD1" s="1687"/>
      <c r="LGE1" s="1687"/>
      <c r="LGF1" s="1687"/>
      <c r="LGG1" s="1687"/>
      <c r="LGH1" s="1687"/>
      <c r="LGI1" s="1687"/>
      <c r="LGJ1" s="1687"/>
      <c r="LGK1" s="1687"/>
      <c r="LGL1" s="1687"/>
      <c r="LGM1" s="1687"/>
      <c r="LGN1" s="1687"/>
      <c r="LGO1" s="1687"/>
      <c r="LGP1" s="1687"/>
      <c r="LGQ1" s="1687"/>
      <c r="LGR1" s="1687"/>
      <c r="LGS1" s="1687"/>
      <c r="LGT1" s="1687"/>
      <c r="LGU1" s="1687"/>
      <c r="LGV1" s="1687"/>
      <c r="LGW1" s="1687"/>
      <c r="LGX1" s="1687"/>
      <c r="LGY1" s="1687"/>
      <c r="LGZ1" s="1687"/>
      <c r="LHA1" s="1687"/>
      <c r="LHB1" s="1687"/>
      <c r="LHC1" s="1687"/>
      <c r="LHD1" s="1687"/>
      <c r="LHE1" s="1687"/>
      <c r="LHF1" s="1687"/>
      <c r="LHG1" s="1687"/>
      <c r="LHH1" s="1687"/>
      <c r="LHI1" s="1687"/>
      <c r="LHJ1" s="1687"/>
      <c r="LHK1" s="1687"/>
      <c r="LHL1" s="1687"/>
      <c r="LHM1" s="1687"/>
      <c r="LHN1" s="1687"/>
      <c r="LHO1" s="1687"/>
      <c r="LHP1" s="1687"/>
      <c r="LHQ1" s="1687"/>
      <c r="LHR1" s="1687"/>
      <c r="LHS1" s="1687"/>
      <c r="LHT1" s="1687"/>
      <c r="LHU1" s="1687"/>
      <c r="LHV1" s="1687"/>
      <c r="LHW1" s="1687"/>
      <c r="LHX1" s="1687"/>
      <c r="LHY1" s="1687"/>
      <c r="LHZ1" s="1687"/>
      <c r="LIA1" s="1687"/>
      <c r="LIB1" s="1687"/>
      <c r="LIC1" s="1687"/>
      <c r="LID1" s="1687"/>
      <c r="LIE1" s="1687"/>
      <c r="LIF1" s="1687"/>
      <c r="LIG1" s="1687"/>
      <c r="LIH1" s="1687"/>
      <c r="LII1" s="1687"/>
      <c r="LIJ1" s="1687"/>
      <c r="LIK1" s="1687"/>
      <c r="LIL1" s="1687"/>
      <c r="LIM1" s="1687"/>
      <c r="LIN1" s="1687"/>
      <c r="LIO1" s="1687"/>
      <c r="LIP1" s="1687"/>
      <c r="LIQ1" s="1687"/>
      <c r="LIR1" s="1687"/>
      <c r="LIS1" s="1687"/>
      <c r="LIT1" s="1687"/>
      <c r="LIU1" s="1687"/>
      <c r="LIV1" s="1687"/>
      <c r="LIW1" s="1687"/>
      <c r="LIX1" s="1687"/>
      <c r="LIY1" s="1687"/>
      <c r="LIZ1" s="1687"/>
      <c r="LJA1" s="1687"/>
      <c r="LJB1" s="1687"/>
      <c r="LJC1" s="1687"/>
      <c r="LJD1" s="1687"/>
      <c r="LJE1" s="1687"/>
      <c r="LJF1" s="1687"/>
      <c r="LJG1" s="1687"/>
      <c r="LJH1" s="1687"/>
      <c r="LJI1" s="1687"/>
      <c r="LJJ1" s="1687"/>
      <c r="LJK1" s="1687"/>
      <c r="LJL1" s="1687"/>
      <c r="LJM1" s="1687"/>
      <c r="LJN1" s="1687"/>
      <c r="LJO1" s="1687"/>
      <c r="LJP1" s="1687"/>
      <c r="LJQ1" s="1687"/>
      <c r="LJR1" s="1687"/>
      <c r="LJS1" s="1687"/>
      <c r="LJT1" s="1687"/>
      <c r="LJU1" s="1687"/>
      <c r="LJV1" s="1687"/>
      <c r="LJW1" s="1687"/>
      <c r="LJX1" s="1687"/>
      <c r="LJY1" s="1687"/>
      <c r="LJZ1" s="1687"/>
      <c r="LKA1" s="1687"/>
      <c r="LKB1" s="1687"/>
      <c r="LKC1" s="1687"/>
      <c r="LKD1" s="1687"/>
      <c r="LKE1" s="1687"/>
      <c r="LKF1" s="1687"/>
      <c r="LKG1" s="1687"/>
      <c r="LKH1" s="1687"/>
      <c r="LKI1" s="1687"/>
      <c r="LKJ1" s="1687"/>
      <c r="LKK1" s="1687"/>
      <c r="LKL1" s="1687"/>
      <c r="LKM1" s="1687"/>
      <c r="LKN1" s="1687"/>
      <c r="LKO1" s="1687"/>
      <c r="LKP1" s="1687"/>
      <c r="LKQ1" s="1687"/>
      <c r="LKR1" s="1687"/>
      <c r="LKS1" s="1687"/>
      <c r="LKT1" s="1687"/>
      <c r="LKU1" s="1687"/>
      <c r="LKV1" s="1687"/>
      <c r="LKW1" s="1687"/>
      <c r="LKX1" s="1687"/>
      <c r="LKY1" s="1687"/>
      <c r="LKZ1" s="1687"/>
      <c r="LLA1" s="1687"/>
      <c r="LLB1" s="1687"/>
      <c r="LLC1" s="1687"/>
      <c r="LLD1" s="1687"/>
      <c r="LLE1" s="1687"/>
      <c r="LLF1" s="1687"/>
      <c r="LLG1" s="1687"/>
      <c r="LLH1" s="1687"/>
      <c r="LLI1" s="1687"/>
      <c r="LLJ1" s="1687"/>
      <c r="LLK1" s="1687"/>
      <c r="LLL1" s="1687"/>
      <c r="LLM1" s="1687"/>
      <c r="LLN1" s="1687"/>
      <c r="LLO1" s="1687"/>
      <c r="LLP1" s="1687"/>
      <c r="LLQ1" s="1687"/>
      <c r="LLR1" s="1687"/>
      <c r="LLS1" s="1687"/>
      <c r="LLT1" s="1687"/>
      <c r="LLU1" s="1687"/>
      <c r="LLV1" s="1687"/>
      <c r="LLW1" s="1687"/>
      <c r="LLX1" s="1687"/>
      <c r="LLY1" s="1687"/>
      <c r="LLZ1" s="1687"/>
      <c r="LMA1" s="1687"/>
      <c r="LMB1" s="1687"/>
      <c r="LMC1" s="1687"/>
      <c r="LMD1" s="1687"/>
      <c r="LME1" s="1687"/>
      <c r="LMF1" s="1687"/>
      <c r="LMG1" s="1687"/>
      <c r="LMH1" s="1687"/>
      <c r="LMI1" s="1687"/>
      <c r="LMJ1" s="1687"/>
      <c r="LMK1" s="1687"/>
      <c r="LML1" s="1687"/>
      <c r="LMM1" s="1687"/>
      <c r="LMN1" s="1687"/>
      <c r="LMO1" s="1687"/>
      <c r="LMP1" s="1687"/>
      <c r="LMQ1" s="1687"/>
      <c r="LMR1" s="1687"/>
      <c r="LMS1" s="1687"/>
      <c r="LMT1" s="1687"/>
      <c r="LMU1" s="1687"/>
      <c r="LMV1" s="1687"/>
      <c r="LMW1" s="1687"/>
      <c r="LMX1" s="1687"/>
      <c r="LMY1" s="1687"/>
      <c r="LMZ1" s="1687"/>
      <c r="LNA1" s="1687"/>
      <c r="LNB1" s="1687"/>
      <c r="LNC1" s="1687"/>
      <c r="LND1" s="1687"/>
      <c r="LNE1" s="1687"/>
      <c r="LNF1" s="1687"/>
      <c r="LNG1" s="1687"/>
      <c r="LNH1" s="1687"/>
      <c r="LNI1" s="1687"/>
      <c r="LNJ1" s="1687"/>
      <c r="LNK1" s="1687"/>
      <c r="LNL1" s="1687"/>
      <c r="LNM1" s="1687"/>
      <c r="LNN1" s="1687"/>
      <c r="LNO1" s="1687"/>
      <c r="LNP1" s="1687"/>
      <c r="LNQ1" s="1687"/>
      <c r="LNR1" s="1687"/>
      <c r="LNS1" s="1687"/>
      <c r="LNT1" s="1687"/>
      <c r="LNU1" s="1687"/>
      <c r="LNV1" s="1687"/>
      <c r="LNW1" s="1687"/>
      <c r="LNX1" s="1687"/>
      <c r="LNY1" s="1687"/>
      <c r="LNZ1" s="1687"/>
      <c r="LOA1" s="1687"/>
      <c r="LOB1" s="1687"/>
      <c r="LOC1" s="1687"/>
      <c r="LOD1" s="1687"/>
      <c r="LOE1" s="1687"/>
      <c r="LOF1" s="1687"/>
      <c r="LOG1" s="1687"/>
      <c r="LOH1" s="1687"/>
      <c r="LOI1" s="1687"/>
      <c r="LOJ1" s="1687"/>
      <c r="LOK1" s="1687"/>
      <c r="LOL1" s="1687"/>
      <c r="LOM1" s="1687"/>
      <c r="LON1" s="1687"/>
      <c r="LOO1" s="1687"/>
      <c r="LOP1" s="1687"/>
      <c r="LOQ1" s="1687"/>
      <c r="LOR1" s="1687"/>
      <c r="LOS1" s="1687"/>
      <c r="LOT1" s="1687"/>
      <c r="LOU1" s="1687"/>
      <c r="LOV1" s="1687"/>
      <c r="LOW1" s="1687"/>
      <c r="LOX1" s="1687"/>
      <c r="LOY1" s="1687"/>
      <c r="LOZ1" s="1687"/>
      <c r="LPA1" s="1687"/>
      <c r="LPB1" s="1687"/>
      <c r="LPC1" s="1687"/>
      <c r="LPD1" s="1687"/>
      <c r="LPE1" s="1687"/>
      <c r="LPF1" s="1687"/>
      <c r="LPG1" s="1687"/>
      <c r="LPH1" s="1687"/>
      <c r="LPI1" s="1687"/>
      <c r="LPJ1" s="1687"/>
      <c r="LPK1" s="1687"/>
      <c r="LPL1" s="1687"/>
      <c r="LPM1" s="1687"/>
      <c r="LPN1" s="1687"/>
      <c r="LPO1" s="1687"/>
      <c r="LPP1" s="1687"/>
      <c r="LPQ1" s="1687"/>
      <c r="LPR1" s="1687"/>
      <c r="LPS1" s="1687"/>
      <c r="LPT1" s="1687"/>
      <c r="LPU1" s="1687"/>
      <c r="LPV1" s="1687"/>
      <c r="LPW1" s="1687"/>
      <c r="LPX1" s="1687"/>
      <c r="LPY1" s="1687"/>
      <c r="LPZ1" s="1687"/>
      <c r="LQA1" s="1687"/>
      <c r="LQB1" s="1687"/>
      <c r="LQC1" s="1687"/>
      <c r="LQD1" s="1687"/>
      <c r="LQE1" s="1687"/>
      <c r="LQF1" s="1687"/>
      <c r="LQG1" s="1687"/>
      <c r="LQH1" s="1687"/>
      <c r="LQI1" s="1687"/>
      <c r="LQJ1" s="1687"/>
      <c r="LQK1" s="1687"/>
      <c r="LQL1" s="1687"/>
      <c r="LQM1" s="1687"/>
      <c r="LQN1" s="1687"/>
      <c r="LQO1" s="1687"/>
      <c r="LQP1" s="1687"/>
      <c r="LQQ1" s="1687"/>
      <c r="LQR1" s="1687"/>
      <c r="LQS1" s="1687"/>
      <c r="LQT1" s="1687"/>
      <c r="LQU1" s="1687"/>
      <c r="LQV1" s="1687"/>
      <c r="LQW1" s="1687"/>
      <c r="LQX1" s="1687"/>
      <c r="LQY1" s="1687"/>
      <c r="LQZ1" s="1687"/>
      <c r="LRA1" s="1687"/>
      <c r="LRB1" s="1687"/>
      <c r="LRC1" s="1687"/>
      <c r="LRD1" s="1687"/>
      <c r="LRE1" s="1687"/>
      <c r="LRF1" s="1687"/>
      <c r="LRG1" s="1687"/>
      <c r="LRH1" s="1687"/>
      <c r="LRI1" s="1687"/>
      <c r="LRJ1" s="1687"/>
      <c r="LRK1" s="1687"/>
      <c r="LRL1" s="1687"/>
      <c r="LRM1" s="1687"/>
      <c r="LRN1" s="1687"/>
      <c r="LRO1" s="1687"/>
      <c r="LRP1" s="1687"/>
      <c r="LRQ1" s="1687"/>
      <c r="LRR1" s="1687"/>
      <c r="LRS1" s="1687"/>
      <c r="LRT1" s="1687"/>
      <c r="LRU1" s="1687"/>
      <c r="LRV1" s="1687"/>
      <c r="LRW1" s="1687"/>
      <c r="LRX1" s="1687"/>
      <c r="LRY1" s="1687"/>
      <c r="LRZ1" s="1687"/>
      <c r="LSA1" s="1687"/>
      <c r="LSB1" s="1687"/>
      <c r="LSC1" s="1687"/>
      <c r="LSD1" s="1687"/>
      <c r="LSE1" s="1687"/>
      <c r="LSF1" s="1687"/>
      <c r="LSG1" s="1687"/>
      <c r="LSH1" s="1687"/>
      <c r="LSI1" s="1687"/>
      <c r="LSJ1" s="1687"/>
      <c r="LSK1" s="1687"/>
      <c r="LSL1" s="1687"/>
      <c r="LSM1" s="1687"/>
      <c r="LSN1" s="1687"/>
      <c r="LSO1" s="1687"/>
      <c r="LSP1" s="1687"/>
      <c r="LSQ1" s="1687"/>
      <c r="LSR1" s="1687"/>
      <c r="LSS1" s="1687"/>
      <c r="LST1" s="1687"/>
      <c r="LSU1" s="1687"/>
      <c r="LSV1" s="1687"/>
      <c r="LSW1" s="1687"/>
      <c r="LSX1" s="1687"/>
      <c r="LSY1" s="1687"/>
      <c r="LSZ1" s="1687"/>
      <c r="LTA1" s="1687"/>
      <c r="LTB1" s="1687"/>
      <c r="LTC1" s="1687"/>
      <c r="LTD1" s="1687"/>
      <c r="LTE1" s="1687"/>
      <c r="LTF1" s="1687"/>
      <c r="LTG1" s="1687"/>
      <c r="LTH1" s="1687"/>
      <c r="LTI1" s="1687"/>
      <c r="LTJ1" s="1687"/>
      <c r="LTK1" s="1687"/>
      <c r="LTL1" s="1687"/>
      <c r="LTM1" s="1687"/>
      <c r="LTN1" s="1687"/>
      <c r="LTO1" s="1687"/>
      <c r="LTP1" s="1687"/>
      <c r="LTQ1" s="1687"/>
      <c r="LTR1" s="1687"/>
      <c r="LTS1" s="1687"/>
      <c r="LTT1" s="1687"/>
      <c r="LTU1" s="1687"/>
      <c r="LTV1" s="1687"/>
      <c r="LTW1" s="1687"/>
      <c r="LTX1" s="1687"/>
      <c r="LTY1" s="1687"/>
      <c r="LTZ1" s="1687"/>
      <c r="LUA1" s="1687"/>
      <c r="LUB1" s="1687"/>
      <c r="LUC1" s="1687"/>
      <c r="LUD1" s="1687"/>
      <c r="LUE1" s="1687"/>
      <c r="LUF1" s="1687"/>
      <c r="LUG1" s="1687"/>
      <c r="LUH1" s="1687"/>
      <c r="LUI1" s="1687"/>
      <c r="LUJ1" s="1687"/>
      <c r="LUK1" s="1687"/>
      <c r="LUL1" s="1687"/>
      <c r="LUM1" s="1687"/>
      <c r="LUN1" s="1687"/>
      <c r="LUO1" s="1687"/>
      <c r="LUP1" s="1687"/>
      <c r="LUQ1" s="1687"/>
      <c r="LUR1" s="1687"/>
      <c r="LUS1" s="1687"/>
      <c r="LUT1" s="1687"/>
      <c r="LUU1" s="1687"/>
      <c r="LUV1" s="1687"/>
      <c r="LUW1" s="1687"/>
      <c r="LUX1" s="1687"/>
      <c r="LUY1" s="1687"/>
      <c r="LUZ1" s="1687"/>
      <c r="LVA1" s="1687"/>
      <c r="LVB1" s="1687"/>
      <c r="LVC1" s="1687"/>
      <c r="LVD1" s="1687"/>
      <c r="LVE1" s="1687"/>
      <c r="LVF1" s="1687"/>
      <c r="LVG1" s="1687"/>
      <c r="LVH1" s="1687"/>
      <c r="LVI1" s="1687"/>
      <c r="LVJ1" s="1687"/>
      <c r="LVK1" s="1687"/>
      <c r="LVL1" s="1687"/>
      <c r="LVM1" s="1687"/>
      <c r="LVN1" s="1687"/>
      <c r="LVO1" s="1687"/>
      <c r="LVP1" s="1687"/>
      <c r="LVQ1" s="1687"/>
      <c r="LVR1" s="1687"/>
      <c r="LVS1" s="1687"/>
      <c r="LVT1" s="1687"/>
      <c r="LVU1" s="1687"/>
      <c r="LVV1" s="1687"/>
      <c r="LVW1" s="1687"/>
      <c r="LVX1" s="1687"/>
      <c r="LVY1" s="1687"/>
      <c r="LVZ1" s="1687"/>
      <c r="LWA1" s="1687"/>
      <c r="LWB1" s="1687"/>
      <c r="LWC1" s="1687"/>
      <c r="LWD1" s="1687"/>
      <c r="LWE1" s="1687"/>
      <c r="LWF1" s="1687"/>
      <c r="LWG1" s="1687"/>
      <c r="LWH1" s="1687"/>
      <c r="LWI1" s="1687"/>
      <c r="LWJ1" s="1687"/>
      <c r="LWK1" s="1687"/>
      <c r="LWL1" s="1687"/>
      <c r="LWM1" s="1687"/>
      <c r="LWN1" s="1687"/>
      <c r="LWO1" s="1687"/>
      <c r="LWP1" s="1687"/>
      <c r="LWQ1" s="1687"/>
      <c r="LWR1" s="1687"/>
      <c r="LWS1" s="1687"/>
      <c r="LWT1" s="1687"/>
      <c r="LWU1" s="1687"/>
      <c r="LWV1" s="1687"/>
      <c r="LWW1" s="1687"/>
      <c r="LWX1" s="1687"/>
      <c r="LWY1" s="1687"/>
      <c r="LWZ1" s="1687"/>
      <c r="LXA1" s="1687"/>
      <c r="LXB1" s="1687"/>
      <c r="LXC1" s="1687"/>
      <c r="LXD1" s="1687"/>
      <c r="LXE1" s="1687"/>
      <c r="LXF1" s="1687"/>
      <c r="LXG1" s="1687"/>
      <c r="LXH1" s="1687"/>
      <c r="LXI1" s="1687"/>
      <c r="LXJ1" s="1687"/>
      <c r="LXK1" s="1687"/>
      <c r="LXL1" s="1687"/>
      <c r="LXM1" s="1687"/>
      <c r="LXN1" s="1687"/>
      <c r="LXO1" s="1687"/>
      <c r="LXP1" s="1687"/>
      <c r="LXQ1" s="1687"/>
      <c r="LXR1" s="1687"/>
      <c r="LXS1" s="1687"/>
      <c r="LXT1" s="1687"/>
      <c r="LXU1" s="1687"/>
      <c r="LXV1" s="1687"/>
      <c r="LXW1" s="1687"/>
      <c r="LXX1" s="1687"/>
      <c r="LXY1" s="1687"/>
      <c r="LXZ1" s="1687"/>
      <c r="LYA1" s="1687"/>
      <c r="LYB1" s="1687"/>
      <c r="LYC1" s="1687"/>
      <c r="LYD1" s="1687"/>
      <c r="LYE1" s="1687"/>
      <c r="LYF1" s="1687"/>
      <c r="LYG1" s="1687"/>
      <c r="LYH1" s="1687"/>
      <c r="LYI1" s="1687"/>
      <c r="LYJ1" s="1687"/>
      <c r="LYK1" s="1687"/>
      <c r="LYL1" s="1687"/>
      <c r="LYM1" s="1687"/>
      <c r="LYN1" s="1687"/>
      <c r="LYO1" s="1687"/>
      <c r="LYP1" s="1687"/>
      <c r="LYQ1" s="1687"/>
      <c r="LYR1" s="1687"/>
      <c r="LYS1" s="1687"/>
      <c r="LYT1" s="1687"/>
      <c r="LYU1" s="1687"/>
      <c r="LYV1" s="1687"/>
      <c r="LYW1" s="1687"/>
      <c r="LYX1" s="1687"/>
      <c r="LYY1" s="1687"/>
      <c r="LYZ1" s="1687"/>
      <c r="LZA1" s="1687"/>
      <c r="LZB1" s="1687"/>
      <c r="LZC1" s="1687"/>
      <c r="LZD1" s="1687"/>
      <c r="LZE1" s="1687"/>
      <c r="LZF1" s="1687"/>
      <c r="LZG1" s="1687"/>
      <c r="LZH1" s="1687"/>
      <c r="LZI1" s="1687"/>
      <c r="LZJ1" s="1687"/>
      <c r="LZK1" s="1687"/>
      <c r="LZL1" s="1687"/>
      <c r="LZM1" s="1687"/>
      <c r="LZN1" s="1687"/>
      <c r="LZO1" s="1687"/>
      <c r="LZP1" s="1687"/>
      <c r="LZQ1" s="1687"/>
      <c r="LZR1" s="1687"/>
      <c r="LZS1" s="1687"/>
      <c r="LZT1" s="1687"/>
      <c r="LZU1" s="1687"/>
      <c r="LZV1" s="1687"/>
      <c r="LZW1" s="1687"/>
      <c r="LZX1" s="1687"/>
      <c r="LZY1" s="1687"/>
      <c r="LZZ1" s="1687"/>
      <c r="MAA1" s="1687"/>
      <c r="MAB1" s="1687"/>
      <c r="MAC1" s="1687"/>
      <c r="MAD1" s="1687"/>
      <c r="MAE1" s="1687"/>
      <c r="MAF1" s="1687"/>
      <c r="MAG1" s="1687"/>
      <c r="MAH1" s="1687"/>
      <c r="MAI1" s="1687"/>
      <c r="MAJ1" s="1687"/>
      <c r="MAK1" s="1687"/>
      <c r="MAL1" s="1687"/>
      <c r="MAM1" s="1687"/>
      <c r="MAN1" s="1687"/>
      <c r="MAO1" s="1687"/>
      <c r="MAP1" s="1687"/>
      <c r="MAQ1" s="1687"/>
      <c r="MAR1" s="1687"/>
      <c r="MAS1" s="1687"/>
      <c r="MAT1" s="1687"/>
      <c r="MAU1" s="1687"/>
      <c r="MAV1" s="1687"/>
      <c r="MAW1" s="1687"/>
      <c r="MAX1" s="1687"/>
      <c r="MAY1" s="1687"/>
      <c r="MAZ1" s="1687"/>
      <c r="MBA1" s="1687"/>
      <c r="MBB1" s="1687"/>
      <c r="MBC1" s="1687"/>
      <c r="MBD1" s="1687"/>
      <c r="MBE1" s="1687"/>
      <c r="MBF1" s="1687"/>
      <c r="MBG1" s="1687"/>
      <c r="MBH1" s="1687"/>
      <c r="MBI1" s="1687"/>
      <c r="MBJ1" s="1687"/>
      <c r="MBK1" s="1687"/>
      <c r="MBL1" s="1687"/>
      <c r="MBM1" s="1687"/>
      <c r="MBN1" s="1687"/>
      <c r="MBO1" s="1687"/>
      <c r="MBP1" s="1687"/>
      <c r="MBQ1" s="1687"/>
      <c r="MBR1" s="1687"/>
      <c r="MBS1" s="1687"/>
      <c r="MBT1" s="1687"/>
      <c r="MBU1" s="1687"/>
      <c r="MBV1" s="1687"/>
      <c r="MBW1" s="1687"/>
      <c r="MBX1" s="1687"/>
      <c r="MBY1" s="1687"/>
      <c r="MBZ1" s="1687"/>
      <c r="MCA1" s="1687"/>
      <c r="MCB1" s="1687"/>
      <c r="MCC1" s="1687"/>
      <c r="MCD1" s="1687"/>
      <c r="MCE1" s="1687"/>
      <c r="MCF1" s="1687"/>
      <c r="MCG1" s="1687"/>
      <c r="MCH1" s="1687"/>
      <c r="MCI1" s="1687"/>
      <c r="MCJ1" s="1687"/>
      <c r="MCK1" s="1687"/>
      <c r="MCL1" s="1687"/>
      <c r="MCM1" s="1687"/>
      <c r="MCN1" s="1687"/>
      <c r="MCO1" s="1687"/>
      <c r="MCP1" s="1687"/>
      <c r="MCQ1" s="1687"/>
      <c r="MCR1" s="1687"/>
      <c r="MCS1" s="1687"/>
      <c r="MCT1" s="1687"/>
      <c r="MCU1" s="1687"/>
      <c r="MCV1" s="1687"/>
      <c r="MCW1" s="1687"/>
      <c r="MCX1" s="1687"/>
      <c r="MCY1" s="1687"/>
      <c r="MCZ1" s="1687"/>
      <c r="MDA1" s="1687"/>
      <c r="MDB1" s="1687"/>
      <c r="MDC1" s="1687"/>
      <c r="MDD1" s="1687"/>
      <c r="MDE1" s="1687"/>
      <c r="MDF1" s="1687"/>
      <c r="MDG1" s="1687"/>
      <c r="MDH1" s="1687"/>
      <c r="MDI1" s="1687"/>
      <c r="MDJ1" s="1687"/>
      <c r="MDK1" s="1687"/>
      <c r="MDL1" s="1687"/>
      <c r="MDM1" s="1687"/>
      <c r="MDN1" s="1687"/>
      <c r="MDO1" s="1687"/>
      <c r="MDP1" s="1687"/>
      <c r="MDQ1" s="1687"/>
      <c r="MDR1" s="1687"/>
      <c r="MDS1" s="1687"/>
      <c r="MDT1" s="1687"/>
      <c r="MDU1" s="1687"/>
      <c r="MDV1" s="1687"/>
      <c r="MDW1" s="1687"/>
      <c r="MDX1" s="1687"/>
      <c r="MDY1" s="1687"/>
      <c r="MDZ1" s="1687"/>
      <c r="MEA1" s="1687"/>
      <c r="MEB1" s="1687"/>
      <c r="MEC1" s="1687"/>
      <c r="MED1" s="1687"/>
      <c r="MEE1" s="1687"/>
      <c r="MEF1" s="1687"/>
      <c r="MEG1" s="1687"/>
      <c r="MEH1" s="1687"/>
      <c r="MEI1" s="1687"/>
      <c r="MEJ1" s="1687"/>
      <c r="MEK1" s="1687"/>
      <c r="MEL1" s="1687"/>
      <c r="MEM1" s="1687"/>
      <c r="MEN1" s="1687"/>
      <c r="MEO1" s="1687"/>
      <c r="MEP1" s="1687"/>
      <c r="MEQ1" s="1687"/>
      <c r="MER1" s="1687"/>
      <c r="MES1" s="1687"/>
      <c r="MET1" s="1687"/>
      <c r="MEU1" s="1687"/>
      <c r="MEV1" s="1687"/>
      <c r="MEW1" s="1687"/>
      <c r="MEX1" s="1687"/>
      <c r="MEY1" s="1687"/>
      <c r="MEZ1" s="1687"/>
      <c r="MFA1" s="1687"/>
      <c r="MFB1" s="1687"/>
      <c r="MFC1" s="1687"/>
      <c r="MFD1" s="1687"/>
      <c r="MFE1" s="1687"/>
      <c r="MFF1" s="1687"/>
      <c r="MFG1" s="1687"/>
      <c r="MFH1" s="1687"/>
      <c r="MFI1" s="1687"/>
      <c r="MFJ1" s="1687"/>
      <c r="MFK1" s="1687"/>
      <c r="MFL1" s="1687"/>
      <c r="MFM1" s="1687"/>
      <c r="MFN1" s="1687"/>
      <c r="MFO1" s="1687"/>
      <c r="MFP1" s="1687"/>
      <c r="MFQ1" s="1687"/>
      <c r="MFR1" s="1687"/>
      <c r="MFS1" s="1687"/>
      <c r="MFT1" s="1687"/>
      <c r="MFU1" s="1687"/>
      <c r="MFV1" s="1687"/>
      <c r="MFW1" s="1687"/>
      <c r="MFX1" s="1687"/>
      <c r="MFY1" s="1687"/>
      <c r="MFZ1" s="1687"/>
      <c r="MGA1" s="1687"/>
      <c r="MGB1" s="1687"/>
      <c r="MGC1" s="1687"/>
      <c r="MGD1" s="1687"/>
      <c r="MGE1" s="1687"/>
      <c r="MGF1" s="1687"/>
      <c r="MGG1" s="1687"/>
      <c r="MGH1" s="1687"/>
      <c r="MGI1" s="1687"/>
      <c r="MGJ1" s="1687"/>
      <c r="MGK1" s="1687"/>
      <c r="MGL1" s="1687"/>
      <c r="MGM1" s="1687"/>
      <c r="MGN1" s="1687"/>
      <c r="MGO1" s="1687"/>
      <c r="MGP1" s="1687"/>
      <c r="MGQ1" s="1687"/>
      <c r="MGR1" s="1687"/>
      <c r="MGS1" s="1687"/>
      <c r="MGT1" s="1687"/>
      <c r="MGU1" s="1687"/>
      <c r="MGV1" s="1687"/>
      <c r="MGW1" s="1687"/>
      <c r="MGX1" s="1687"/>
      <c r="MGY1" s="1687"/>
      <c r="MGZ1" s="1687"/>
      <c r="MHA1" s="1687"/>
      <c r="MHB1" s="1687"/>
      <c r="MHC1" s="1687"/>
      <c r="MHD1" s="1687"/>
      <c r="MHE1" s="1687"/>
      <c r="MHF1" s="1687"/>
      <c r="MHG1" s="1687"/>
      <c r="MHH1" s="1687"/>
      <c r="MHI1" s="1687"/>
      <c r="MHJ1" s="1687"/>
      <c r="MHK1" s="1687"/>
      <c r="MHL1" s="1687"/>
      <c r="MHM1" s="1687"/>
      <c r="MHN1" s="1687"/>
      <c r="MHO1" s="1687"/>
      <c r="MHP1" s="1687"/>
      <c r="MHQ1" s="1687"/>
      <c r="MHR1" s="1687"/>
      <c r="MHS1" s="1687"/>
      <c r="MHT1" s="1687"/>
      <c r="MHU1" s="1687"/>
      <c r="MHV1" s="1687"/>
      <c r="MHW1" s="1687"/>
      <c r="MHX1" s="1687"/>
      <c r="MHY1" s="1687"/>
      <c r="MHZ1" s="1687"/>
      <c r="MIA1" s="1687"/>
      <c r="MIB1" s="1687"/>
      <c r="MIC1" s="1687"/>
      <c r="MID1" s="1687"/>
      <c r="MIE1" s="1687"/>
      <c r="MIF1" s="1687"/>
      <c r="MIG1" s="1687"/>
      <c r="MIH1" s="1687"/>
      <c r="MII1" s="1687"/>
      <c r="MIJ1" s="1687"/>
      <c r="MIK1" s="1687"/>
      <c r="MIL1" s="1687"/>
      <c r="MIM1" s="1687"/>
      <c r="MIN1" s="1687"/>
      <c r="MIO1" s="1687"/>
      <c r="MIP1" s="1687"/>
      <c r="MIQ1" s="1687"/>
      <c r="MIR1" s="1687"/>
      <c r="MIS1" s="1687"/>
      <c r="MIT1" s="1687"/>
      <c r="MIU1" s="1687"/>
      <c r="MIV1" s="1687"/>
      <c r="MIW1" s="1687"/>
      <c r="MIX1" s="1687"/>
      <c r="MIY1" s="1687"/>
      <c r="MIZ1" s="1687"/>
      <c r="MJA1" s="1687"/>
      <c r="MJB1" s="1687"/>
      <c r="MJC1" s="1687"/>
      <c r="MJD1" s="1687"/>
      <c r="MJE1" s="1687"/>
      <c r="MJF1" s="1687"/>
      <c r="MJG1" s="1687"/>
      <c r="MJH1" s="1687"/>
      <c r="MJI1" s="1687"/>
      <c r="MJJ1" s="1687"/>
      <c r="MJK1" s="1687"/>
      <c r="MJL1" s="1687"/>
      <c r="MJM1" s="1687"/>
      <c r="MJN1" s="1687"/>
      <c r="MJO1" s="1687"/>
      <c r="MJP1" s="1687"/>
      <c r="MJQ1" s="1687"/>
      <c r="MJR1" s="1687"/>
      <c r="MJS1" s="1687"/>
      <c r="MJT1" s="1687"/>
      <c r="MJU1" s="1687"/>
      <c r="MJV1" s="1687"/>
      <c r="MJW1" s="1687"/>
      <c r="MJX1" s="1687"/>
      <c r="MJY1" s="1687"/>
      <c r="MJZ1" s="1687"/>
      <c r="MKA1" s="1687"/>
      <c r="MKB1" s="1687"/>
      <c r="MKC1" s="1687"/>
      <c r="MKD1" s="1687"/>
      <c r="MKE1" s="1687"/>
      <c r="MKF1" s="1687"/>
      <c r="MKG1" s="1687"/>
      <c r="MKH1" s="1687"/>
      <c r="MKI1" s="1687"/>
      <c r="MKJ1" s="1687"/>
      <c r="MKK1" s="1687"/>
      <c r="MKL1" s="1687"/>
      <c r="MKM1" s="1687"/>
      <c r="MKN1" s="1687"/>
      <c r="MKO1" s="1687"/>
      <c r="MKP1" s="1687"/>
      <c r="MKQ1" s="1687"/>
      <c r="MKR1" s="1687"/>
      <c r="MKS1" s="1687"/>
      <c r="MKT1" s="1687"/>
      <c r="MKU1" s="1687"/>
      <c r="MKV1" s="1687"/>
      <c r="MKW1" s="1687"/>
      <c r="MKX1" s="1687"/>
      <c r="MKY1" s="1687"/>
      <c r="MKZ1" s="1687"/>
      <c r="MLA1" s="1687"/>
      <c r="MLB1" s="1687"/>
      <c r="MLC1" s="1687"/>
      <c r="MLD1" s="1687"/>
      <c r="MLE1" s="1687"/>
      <c r="MLF1" s="1687"/>
      <c r="MLG1" s="1687"/>
      <c r="MLH1" s="1687"/>
      <c r="MLI1" s="1687"/>
      <c r="MLJ1" s="1687"/>
      <c r="MLK1" s="1687"/>
      <c r="MLL1" s="1687"/>
      <c r="MLM1" s="1687"/>
      <c r="MLN1" s="1687"/>
      <c r="MLO1" s="1687"/>
      <c r="MLP1" s="1687"/>
      <c r="MLQ1" s="1687"/>
      <c r="MLR1" s="1687"/>
      <c r="MLS1" s="1687"/>
      <c r="MLT1" s="1687"/>
      <c r="MLU1" s="1687"/>
      <c r="MLV1" s="1687"/>
      <c r="MLW1" s="1687"/>
      <c r="MLX1" s="1687"/>
      <c r="MLY1" s="1687"/>
      <c r="MLZ1" s="1687"/>
      <c r="MMA1" s="1687"/>
      <c r="MMB1" s="1687"/>
      <c r="MMC1" s="1687"/>
      <c r="MMD1" s="1687"/>
      <c r="MME1" s="1687"/>
      <c r="MMF1" s="1687"/>
      <c r="MMG1" s="1687"/>
      <c r="MMH1" s="1687"/>
      <c r="MMI1" s="1687"/>
      <c r="MMJ1" s="1687"/>
      <c r="MMK1" s="1687"/>
      <c r="MML1" s="1687"/>
      <c r="MMM1" s="1687"/>
      <c r="MMN1" s="1687"/>
      <c r="MMO1" s="1687"/>
      <c r="MMP1" s="1687"/>
      <c r="MMQ1" s="1687"/>
      <c r="MMR1" s="1687"/>
      <c r="MMS1" s="1687"/>
      <c r="MMT1" s="1687"/>
      <c r="MMU1" s="1687"/>
      <c r="MMV1" s="1687"/>
      <c r="MMW1" s="1687"/>
      <c r="MMX1" s="1687"/>
      <c r="MMY1" s="1687"/>
      <c r="MMZ1" s="1687"/>
      <c r="MNA1" s="1687"/>
      <c r="MNB1" s="1687"/>
      <c r="MNC1" s="1687"/>
      <c r="MND1" s="1687"/>
      <c r="MNE1" s="1687"/>
      <c r="MNF1" s="1687"/>
      <c r="MNG1" s="1687"/>
      <c r="MNH1" s="1687"/>
      <c r="MNI1" s="1687"/>
      <c r="MNJ1" s="1687"/>
      <c r="MNK1" s="1687"/>
      <c r="MNL1" s="1687"/>
      <c r="MNM1" s="1687"/>
      <c r="MNN1" s="1687"/>
      <c r="MNO1" s="1687"/>
      <c r="MNP1" s="1687"/>
      <c r="MNQ1" s="1687"/>
      <c r="MNR1" s="1687"/>
      <c r="MNS1" s="1687"/>
      <c r="MNT1" s="1687"/>
      <c r="MNU1" s="1687"/>
      <c r="MNV1" s="1687"/>
      <c r="MNW1" s="1687"/>
      <c r="MNX1" s="1687"/>
      <c r="MNY1" s="1687"/>
      <c r="MNZ1" s="1687"/>
      <c r="MOA1" s="1687"/>
      <c r="MOB1" s="1687"/>
      <c r="MOC1" s="1687"/>
      <c r="MOD1" s="1687"/>
      <c r="MOE1" s="1687"/>
      <c r="MOF1" s="1687"/>
      <c r="MOG1" s="1687"/>
      <c r="MOH1" s="1687"/>
      <c r="MOI1" s="1687"/>
      <c r="MOJ1" s="1687"/>
      <c r="MOK1" s="1687"/>
      <c r="MOL1" s="1687"/>
      <c r="MOM1" s="1687"/>
      <c r="MON1" s="1687"/>
      <c r="MOO1" s="1687"/>
      <c r="MOP1" s="1687"/>
      <c r="MOQ1" s="1687"/>
      <c r="MOR1" s="1687"/>
      <c r="MOS1" s="1687"/>
      <c r="MOT1" s="1687"/>
      <c r="MOU1" s="1687"/>
      <c r="MOV1" s="1687"/>
      <c r="MOW1" s="1687"/>
      <c r="MOX1" s="1687"/>
      <c r="MOY1" s="1687"/>
      <c r="MOZ1" s="1687"/>
      <c r="MPA1" s="1687"/>
      <c r="MPB1" s="1687"/>
      <c r="MPC1" s="1687"/>
      <c r="MPD1" s="1687"/>
      <c r="MPE1" s="1687"/>
      <c r="MPF1" s="1687"/>
      <c r="MPG1" s="1687"/>
      <c r="MPH1" s="1687"/>
      <c r="MPI1" s="1687"/>
      <c r="MPJ1" s="1687"/>
      <c r="MPK1" s="1687"/>
      <c r="MPL1" s="1687"/>
      <c r="MPM1" s="1687"/>
      <c r="MPN1" s="1687"/>
      <c r="MPO1" s="1687"/>
      <c r="MPP1" s="1687"/>
      <c r="MPQ1" s="1687"/>
      <c r="MPR1" s="1687"/>
      <c r="MPS1" s="1687"/>
      <c r="MPT1" s="1687"/>
      <c r="MPU1" s="1687"/>
      <c r="MPV1" s="1687"/>
      <c r="MPW1" s="1687"/>
      <c r="MPX1" s="1687"/>
      <c r="MPY1" s="1687"/>
      <c r="MPZ1" s="1687"/>
      <c r="MQA1" s="1687"/>
      <c r="MQB1" s="1687"/>
      <c r="MQC1" s="1687"/>
      <c r="MQD1" s="1687"/>
      <c r="MQE1" s="1687"/>
      <c r="MQF1" s="1687"/>
      <c r="MQG1" s="1687"/>
      <c r="MQH1" s="1687"/>
      <c r="MQI1" s="1687"/>
      <c r="MQJ1" s="1687"/>
      <c r="MQK1" s="1687"/>
      <c r="MQL1" s="1687"/>
      <c r="MQM1" s="1687"/>
      <c r="MQN1" s="1687"/>
      <c r="MQO1" s="1687"/>
      <c r="MQP1" s="1687"/>
      <c r="MQQ1" s="1687"/>
      <c r="MQR1" s="1687"/>
      <c r="MQS1" s="1687"/>
      <c r="MQT1" s="1687"/>
      <c r="MQU1" s="1687"/>
      <c r="MQV1" s="1687"/>
      <c r="MQW1" s="1687"/>
      <c r="MQX1" s="1687"/>
      <c r="MQY1" s="1687"/>
      <c r="MQZ1" s="1687"/>
      <c r="MRA1" s="1687"/>
      <c r="MRB1" s="1687"/>
      <c r="MRC1" s="1687"/>
      <c r="MRD1" s="1687"/>
      <c r="MRE1" s="1687"/>
      <c r="MRF1" s="1687"/>
      <c r="MRG1" s="1687"/>
      <c r="MRH1" s="1687"/>
      <c r="MRI1" s="1687"/>
      <c r="MRJ1" s="1687"/>
      <c r="MRK1" s="1687"/>
      <c r="MRL1" s="1687"/>
      <c r="MRM1" s="1687"/>
      <c r="MRN1" s="1687"/>
      <c r="MRO1" s="1687"/>
      <c r="MRP1" s="1687"/>
      <c r="MRQ1" s="1687"/>
      <c r="MRR1" s="1687"/>
      <c r="MRS1" s="1687"/>
      <c r="MRT1" s="1687"/>
      <c r="MRU1" s="1687"/>
      <c r="MRV1" s="1687"/>
      <c r="MRW1" s="1687"/>
      <c r="MRX1" s="1687"/>
      <c r="MRY1" s="1687"/>
      <c r="MRZ1" s="1687"/>
      <c r="MSA1" s="1687"/>
      <c r="MSB1" s="1687"/>
      <c r="MSC1" s="1687"/>
      <c r="MSD1" s="1687"/>
      <c r="MSE1" s="1687"/>
      <c r="MSF1" s="1687"/>
      <c r="MSG1" s="1687"/>
      <c r="MSH1" s="1687"/>
      <c r="MSI1" s="1687"/>
      <c r="MSJ1" s="1687"/>
      <c r="MSK1" s="1687"/>
      <c r="MSL1" s="1687"/>
      <c r="MSM1" s="1687"/>
      <c r="MSN1" s="1687"/>
      <c r="MSO1" s="1687"/>
      <c r="MSP1" s="1687"/>
      <c r="MSQ1" s="1687"/>
      <c r="MSR1" s="1687"/>
      <c r="MSS1" s="1687"/>
      <c r="MST1" s="1687"/>
      <c r="MSU1" s="1687"/>
      <c r="MSV1" s="1687"/>
      <c r="MSW1" s="1687"/>
      <c r="MSX1" s="1687"/>
      <c r="MSY1" s="1687"/>
      <c r="MSZ1" s="1687"/>
      <c r="MTA1" s="1687"/>
      <c r="MTB1" s="1687"/>
      <c r="MTC1" s="1687"/>
      <c r="MTD1" s="1687"/>
      <c r="MTE1" s="1687"/>
      <c r="MTF1" s="1687"/>
      <c r="MTG1" s="1687"/>
      <c r="MTH1" s="1687"/>
      <c r="MTI1" s="1687"/>
      <c r="MTJ1" s="1687"/>
      <c r="MTK1" s="1687"/>
      <c r="MTL1" s="1687"/>
      <c r="MTM1" s="1687"/>
      <c r="MTN1" s="1687"/>
      <c r="MTO1" s="1687"/>
      <c r="MTP1" s="1687"/>
      <c r="MTQ1" s="1687"/>
      <c r="MTR1" s="1687"/>
      <c r="MTS1" s="1687"/>
      <c r="MTT1" s="1687"/>
      <c r="MTU1" s="1687"/>
      <c r="MTV1" s="1687"/>
      <c r="MTW1" s="1687"/>
      <c r="MTX1" s="1687"/>
      <c r="MTY1" s="1687"/>
      <c r="MTZ1" s="1687"/>
      <c r="MUA1" s="1687"/>
      <c r="MUB1" s="1687"/>
      <c r="MUC1" s="1687"/>
      <c r="MUD1" s="1687"/>
      <c r="MUE1" s="1687"/>
      <c r="MUF1" s="1687"/>
      <c r="MUG1" s="1687"/>
      <c r="MUH1" s="1687"/>
      <c r="MUI1" s="1687"/>
      <c r="MUJ1" s="1687"/>
      <c r="MUK1" s="1687"/>
      <c r="MUL1" s="1687"/>
      <c r="MUM1" s="1687"/>
      <c r="MUN1" s="1687"/>
      <c r="MUO1" s="1687"/>
      <c r="MUP1" s="1687"/>
      <c r="MUQ1" s="1687"/>
      <c r="MUR1" s="1687"/>
      <c r="MUS1" s="1687"/>
      <c r="MUT1" s="1687"/>
      <c r="MUU1" s="1687"/>
      <c r="MUV1" s="1687"/>
      <c r="MUW1" s="1687"/>
      <c r="MUX1" s="1687"/>
      <c r="MUY1" s="1687"/>
      <c r="MUZ1" s="1687"/>
      <c r="MVA1" s="1687"/>
      <c r="MVB1" s="1687"/>
      <c r="MVC1" s="1687"/>
      <c r="MVD1" s="1687"/>
      <c r="MVE1" s="1687"/>
      <c r="MVF1" s="1687"/>
      <c r="MVG1" s="1687"/>
      <c r="MVH1" s="1687"/>
      <c r="MVI1" s="1687"/>
      <c r="MVJ1" s="1687"/>
      <c r="MVK1" s="1687"/>
      <c r="MVL1" s="1687"/>
      <c r="MVM1" s="1687"/>
      <c r="MVN1" s="1687"/>
      <c r="MVO1" s="1687"/>
      <c r="MVP1" s="1687"/>
      <c r="MVQ1" s="1687"/>
      <c r="MVR1" s="1687"/>
      <c r="MVS1" s="1687"/>
      <c r="MVT1" s="1687"/>
      <c r="MVU1" s="1687"/>
      <c r="MVV1" s="1687"/>
      <c r="MVW1" s="1687"/>
      <c r="MVX1" s="1687"/>
      <c r="MVY1" s="1687"/>
      <c r="MVZ1" s="1687"/>
      <c r="MWA1" s="1687"/>
      <c r="MWB1" s="1687"/>
      <c r="MWC1" s="1687"/>
      <c r="MWD1" s="1687"/>
      <c r="MWE1" s="1687"/>
      <c r="MWF1" s="1687"/>
      <c r="MWG1" s="1687"/>
      <c r="MWH1" s="1687"/>
      <c r="MWI1" s="1687"/>
      <c r="MWJ1" s="1687"/>
      <c r="MWK1" s="1687"/>
      <c r="MWL1" s="1687"/>
      <c r="MWM1" s="1687"/>
      <c r="MWN1" s="1687"/>
      <c r="MWO1" s="1687"/>
      <c r="MWP1" s="1687"/>
      <c r="MWQ1" s="1687"/>
      <c r="MWR1" s="1687"/>
      <c r="MWS1" s="1687"/>
      <c r="MWT1" s="1687"/>
      <c r="MWU1" s="1687"/>
      <c r="MWV1" s="1687"/>
      <c r="MWW1" s="1687"/>
      <c r="MWX1" s="1687"/>
      <c r="MWY1" s="1687"/>
      <c r="MWZ1" s="1687"/>
      <c r="MXA1" s="1687"/>
      <c r="MXB1" s="1687"/>
      <c r="MXC1" s="1687"/>
      <c r="MXD1" s="1687"/>
      <c r="MXE1" s="1687"/>
      <c r="MXF1" s="1687"/>
      <c r="MXG1" s="1687"/>
      <c r="MXH1" s="1687"/>
      <c r="MXI1" s="1687"/>
      <c r="MXJ1" s="1687"/>
      <c r="MXK1" s="1687"/>
      <c r="MXL1" s="1687"/>
      <c r="MXM1" s="1687"/>
      <c r="MXN1" s="1687"/>
      <c r="MXO1" s="1687"/>
      <c r="MXP1" s="1687"/>
      <c r="MXQ1" s="1687"/>
      <c r="MXR1" s="1687"/>
      <c r="MXS1" s="1687"/>
      <c r="MXT1" s="1687"/>
      <c r="MXU1" s="1687"/>
      <c r="MXV1" s="1687"/>
      <c r="MXW1" s="1687"/>
      <c r="MXX1" s="1687"/>
      <c r="MXY1" s="1687"/>
      <c r="MXZ1" s="1687"/>
      <c r="MYA1" s="1687"/>
      <c r="MYB1" s="1687"/>
      <c r="MYC1" s="1687"/>
      <c r="MYD1" s="1687"/>
      <c r="MYE1" s="1687"/>
      <c r="MYF1" s="1687"/>
      <c r="MYG1" s="1687"/>
      <c r="MYH1" s="1687"/>
      <c r="MYI1" s="1687"/>
      <c r="MYJ1" s="1687"/>
      <c r="MYK1" s="1687"/>
      <c r="MYL1" s="1687"/>
      <c r="MYM1" s="1687"/>
      <c r="MYN1" s="1687"/>
      <c r="MYO1" s="1687"/>
      <c r="MYP1" s="1687"/>
      <c r="MYQ1" s="1687"/>
      <c r="MYR1" s="1687"/>
      <c r="MYS1" s="1687"/>
      <c r="MYT1" s="1687"/>
      <c r="MYU1" s="1687"/>
      <c r="MYV1" s="1687"/>
      <c r="MYW1" s="1687"/>
      <c r="MYX1" s="1687"/>
      <c r="MYY1" s="1687"/>
      <c r="MYZ1" s="1687"/>
      <c r="MZA1" s="1687"/>
      <c r="MZB1" s="1687"/>
      <c r="MZC1" s="1687"/>
      <c r="MZD1" s="1687"/>
      <c r="MZE1" s="1687"/>
      <c r="MZF1" s="1687"/>
      <c r="MZG1" s="1687"/>
      <c r="MZH1" s="1687"/>
      <c r="MZI1" s="1687"/>
      <c r="MZJ1" s="1687"/>
      <c r="MZK1" s="1687"/>
      <c r="MZL1" s="1687"/>
      <c r="MZM1" s="1687"/>
      <c r="MZN1" s="1687"/>
      <c r="MZO1" s="1687"/>
      <c r="MZP1" s="1687"/>
      <c r="MZQ1" s="1687"/>
      <c r="MZR1" s="1687"/>
      <c r="MZS1" s="1687"/>
      <c r="MZT1" s="1687"/>
      <c r="MZU1" s="1687"/>
      <c r="MZV1" s="1687"/>
      <c r="MZW1" s="1687"/>
      <c r="MZX1" s="1687"/>
      <c r="MZY1" s="1687"/>
      <c r="MZZ1" s="1687"/>
      <c r="NAA1" s="1687"/>
      <c r="NAB1" s="1687"/>
      <c r="NAC1" s="1687"/>
      <c r="NAD1" s="1687"/>
      <c r="NAE1" s="1687"/>
      <c r="NAF1" s="1687"/>
      <c r="NAG1" s="1687"/>
      <c r="NAH1" s="1687"/>
      <c r="NAI1" s="1687"/>
      <c r="NAJ1" s="1687"/>
      <c r="NAK1" s="1687"/>
      <c r="NAL1" s="1687"/>
      <c r="NAM1" s="1687"/>
      <c r="NAN1" s="1687"/>
      <c r="NAO1" s="1687"/>
      <c r="NAP1" s="1687"/>
      <c r="NAQ1" s="1687"/>
      <c r="NAR1" s="1687"/>
      <c r="NAS1" s="1687"/>
      <c r="NAT1" s="1687"/>
      <c r="NAU1" s="1687"/>
      <c r="NAV1" s="1687"/>
      <c r="NAW1" s="1687"/>
      <c r="NAX1" s="1687"/>
      <c r="NAY1" s="1687"/>
      <c r="NAZ1" s="1687"/>
      <c r="NBA1" s="1687"/>
      <c r="NBB1" s="1687"/>
      <c r="NBC1" s="1687"/>
      <c r="NBD1" s="1687"/>
      <c r="NBE1" s="1687"/>
      <c r="NBF1" s="1687"/>
      <c r="NBG1" s="1687"/>
      <c r="NBH1" s="1687"/>
      <c r="NBI1" s="1687"/>
      <c r="NBJ1" s="1687"/>
      <c r="NBK1" s="1687"/>
      <c r="NBL1" s="1687"/>
      <c r="NBM1" s="1687"/>
      <c r="NBN1" s="1687"/>
      <c r="NBO1" s="1687"/>
      <c r="NBP1" s="1687"/>
      <c r="NBQ1" s="1687"/>
      <c r="NBR1" s="1687"/>
      <c r="NBS1" s="1687"/>
      <c r="NBT1" s="1687"/>
      <c r="NBU1" s="1687"/>
      <c r="NBV1" s="1687"/>
      <c r="NBW1" s="1687"/>
      <c r="NBX1" s="1687"/>
      <c r="NBY1" s="1687"/>
      <c r="NBZ1" s="1687"/>
      <c r="NCA1" s="1687"/>
      <c r="NCB1" s="1687"/>
      <c r="NCC1" s="1687"/>
      <c r="NCD1" s="1687"/>
      <c r="NCE1" s="1687"/>
      <c r="NCF1" s="1687"/>
      <c r="NCG1" s="1687"/>
      <c r="NCH1" s="1687"/>
      <c r="NCI1" s="1687"/>
      <c r="NCJ1" s="1687"/>
      <c r="NCK1" s="1687"/>
      <c r="NCL1" s="1687"/>
      <c r="NCM1" s="1687"/>
      <c r="NCN1" s="1687"/>
      <c r="NCO1" s="1687"/>
      <c r="NCP1" s="1687"/>
      <c r="NCQ1" s="1687"/>
      <c r="NCR1" s="1687"/>
      <c r="NCS1" s="1687"/>
      <c r="NCT1" s="1687"/>
      <c r="NCU1" s="1687"/>
      <c r="NCV1" s="1687"/>
      <c r="NCW1" s="1687"/>
      <c r="NCX1" s="1687"/>
      <c r="NCY1" s="1687"/>
      <c r="NCZ1" s="1687"/>
      <c r="NDA1" s="1687"/>
      <c r="NDB1" s="1687"/>
      <c r="NDC1" s="1687"/>
      <c r="NDD1" s="1687"/>
      <c r="NDE1" s="1687"/>
      <c r="NDF1" s="1687"/>
      <c r="NDG1" s="1687"/>
      <c r="NDH1" s="1687"/>
      <c r="NDI1" s="1687"/>
      <c r="NDJ1" s="1687"/>
      <c r="NDK1" s="1687"/>
      <c r="NDL1" s="1687"/>
      <c r="NDM1" s="1687"/>
      <c r="NDN1" s="1687"/>
      <c r="NDO1" s="1687"/>
      <c r="NDP1" s="1687"/>
      <c r="NDQ1" s="1687"/>
      <c r="NDR1" s="1687"/>
      <c r="NDS1" s="1687"/>
      <c r="NDT1" s="1687"/>
      <c r="NDU1" s="1687"/>
      <c r="NDV1" s="1687"/>
      <c r="NDW1" s="1687"/>
      <c r="NDX1" s="1687"/>
      <c r="NDY1" s="1687"/>
      <c r="NDZ1" s="1687"/>
      <c r="NEA1" s="1687"/>
      <c r="NEB1" s="1687"/>
      <c r="NEC1" s="1687"/>
      <c r="NED1" s="1687"/>
      <c r="NEE1" s="1687"/>
      <c r="NEF1" s="1687"/>
      <c r="NEG1" s="1687"/>
      <c r="NEH1" s="1687"/>
      <c r="NEI1" s="1687"/>
      <c r="NEJ1" s="1687"/>
      <c r="NEK1" s="1687"/>
      <c r="NEL1" s="1687"/>
      <c r="NEM1" s="1687"/>
      <c r="NEN1" s="1687"/>
      <c r="NEO1" s="1687"/>
      <c r="NEP1" s="1687"/>
      <c r="NEQ1" s="1687"/>
      <c r="NER1" s="1687"/>
      <c r="NES1" s="1687"/>
      <c r="NET1" s="1687"/>
      <c r="NEU1" s="1687"/>
      <c r="NEV1" s="1687"/>
      <c r="NEW1" s="1687"/>
      <c r="NEX1" s="1687"/>
      <c r="NEY1" s="1687"/>
      <c r="NEZ1" s="1687"/>
      <c r="NFA1" s="1687"/>
      <c r="NFB1" s="1687"/>
      <c r="NFC1" s="1687"/>
      <c r="NFD1" s="1687"/>
      <c r="NFE1" s="1687"/>
      <c r="NFF1" s="1687"/>
      <c r="NFG1" s="1687"/>
      <c r="NFH1" s="1687"/>
      <c r="NFI1" s="1687"/>
      <c r="NFJ1" s="1687"/>
      <c r="NFK1" s="1687"/>
      <c r="NFL1" s="1687"/>
      <c r="NFM1" s="1687"/>
      <c r="NFN1" s="1687"/>
      <c r="NFO1" s="1687"/>
      <c r="NFP1" s="1687"/>
      <c r="NFQ1" s="1687"/>
      <c r="NFR1" s="1687"/>
      <c r="NFS1" s="1687"/>
      <c r="NFT1" s="1687"/>
      <c r="NFU1" s="1687"/>
      <c r="NFV1" s="1687"/>
      <c r="NFW1" s="1687"/>
      <c r="NFX1" s="1687"/>
      <c r="NFY1" s="1687"/>
      <c r="NFZ1" s="1687"/>
      <c r="NGA1" s="1687"/>
      <c r="NGB1" s="1687"/>
      <c r="NGC1" s="1687"/>
      <c r="NGD1" s="1687"/>
      <c r="NGE1" s="1687"/>
      <c r="NGF1" s="1687"/>
      <c r="NGG1" s="1687"/>
      <c r="NGH1" s="1687"/>
      <c r="NGI1" s="1687"/>
      <c r="NGJ1" s="1687"/>
      <c r="NGK1" s="1687"/>
      <c r="NGL1" s="1687"/>
      <c r="NGM1" s="1687"/>
      <c r="NGN1" s="1687"/>
      <c r="NGO1" s="1687"/>
      <c r="NGP1" s="1687"/>
      <c r="NGQ1" s="1687"/>
      <c r="NGR1" s="1687"/>
      <c r="NGS1" s="1687"/>
      <c r="NGT1" s="1687"/>
      <c r="NGU1" s="1687"/>
      <c r="NGV1" s="1687"/>
      <c r="NGW1" s="1687"/>
      <c r="NGX1" s="1687"/>
      <c r="NGY1" s="1687"/>
      <c r="NGZ1" s="1687"/>
      <c r="NHA1" s="1687"/>
      <c r="NHB1" s="1687"/>
      <c r="NHC1" s="1687"/>
      <c r="NHD1" s="1687"/>
      <c r="NHE1" s="1687"/>
      <c r="NHF1" s="1687"/>
      <c r="NHG1" s="1687"/>
      <c r="NHH1" s="1687"/>
      <c r="NHI1" s="1687"/>
      <c r="NHJ1" s="1687"/>
      <c r="NHK1" s="1687"/>
      <c r="NHL1" s="1687"/>
      <c r="NHM1" s="1687"/>
      <c r="NHN1" s="1687"/>
      <c r="NHO1" s="1687"/>
      <c r="NHP1" s="1687"/>
      <c r="NHQ1" s="1687"/>
      <c r="NHR1" s="1687"/>
      <c r="NHS1" s="1687"/>
      <c r="NHT1" s="1687"/>
      <c r="NHU1" s="1687"/>
      <c r="NHV1" s="1687"/>
      <c r="NHW1" s="1687"/>
      <c r="NHX1" s="1687"/>
      <c r="NHY1" s="1687"/>
      <c r="NHZ1" s="1687"/>
      <c r="NIA1" s="1687"/>
      <c r="NIB1" s="1687"/>
      <c r="NIC1" s="1687"/>
      <c r="NID1" s="1687"/>
      <c r="NIE1" s="1687"/>
      <c r="NIF1" s="1687"/>
      <c r="NIG1" s="1687"/>
      <c r="NIH1" s="1687"/>
      <c r="NII1" s="1687"/>
      <c r="NIJ1" s="1687"/>
      <c r="NIK1" s="1687"/>
      <c r="NIL1" s="1687"/>
      <c r="NIM1" s="1687"/>
      <c r="NIN1" s="1687"/>
      <c r="NIO1" s="1687"/>
      <c r="NIP1" s="1687"/>
      <c r="NIQ1" s="1687"/>
      <c r="NIR1" s="1687"/>
      <c r="NIS1" s="1687"/>
      <c r="NIT1" s="1687"/>
      <c r="NIU1" s="1687"/>
      <c r="NIV1" s="1687"/>
      <c r="NIW1" s="1687"/>
      <c r="NIX1" s="1687"/>
      <c r="NIY1" s="1687"/>
      <c r="NIZ1" s="1687"/>
      <c r="NJA1" s="1687"/>
      <c r="NJB1" s="1687"/>
      <c r="NJC1" s="1687"/>
      <c r="NJD1" s="1687"/>
      <c r="NJE1" s="1687"/>
      <c r="NJF1" s="1687"/>
      <c r="NJG1" s="1687"/>
      <c r="NJH1" s="1687"/>
      <c r="NJI1" s="1687"/>
      <c r="NJJ1" s="1687"/>
      <c r="NJK1" s="1687"/>
      <c r="NJL1" s="1687"/>
      <c r="NJM1" s="1687"/>
      <c r="NJN1" s="1687"/>
      <c r="NJO1" s="1687"/>
      <c r="NJP1" s="1687"/>
      <c r="NJQ1" s="1687"/>
      <c r="NJR1" s="1687"/>
      <c r="NJS1" s="1687"/>
      <c r="NJT1" s="1687"/>
      <c r="NJU1" s="1687"/>
      <c r="NJV1" s="1687"/>
      <c r="NJW1" s="1687"/>
      <c r="NJX1" s="1687"/>
      <c r="NJY1" s="1687"/>
      <c r="NJZ1" s="1687"/>
      <c r="NKA1" s="1687"/>
      <c r="NKB1" s="1687"/>
      <c r="NKC1" s="1687"/>
      <c r="NKD1" s="1687"/>
      <c r="NKE1" s="1687"/>
      <c r="NKF1" s="1687"/>
      <c r="NKG1" s="1687"/>
      <c r="NKH1" s="1687"/>
      <c r="NKI1" s="1687"/>
      <c r="NKJ1" s="1687"/>
      <c r="NKK1" s="1687"/>
      <c r="NKL1" s="1687"/>
      <c r="NKM1" s="1687"/>
      <c r="NKN1" s="1687"/>
      <c r="NKO1" s="1687"/>
      <c r="NKP1" s="1687"/>
      <c r="NKQ1" s="1687"/>
      <c r="NKR1" s="1687"/>
      <c r="NKS1" s="1687"/>
      <c r="NKT1" s="1687"/>
      <c r="NKU1" s="1687"/>
      <c r="NKV1" s="1687"/>
      <c r="NKW1" s="1687"/>
      <c r="NKX1" s="1687"/>
      <c r="NKY1" s="1687"/>
      <c r="NKZ1" s="1687"/>
      <c r="NLA1" s="1687"/>
      <c r="NLB1" s="1687"/>
      <c r="NLC1" s="1687"/>
      <c r="NLD1" s="1687"/>
      <c r="NLE1" s="1687"/>
      <c r="NLF1" s="1687"/>
      <c r="NLG1" s="1687"/>
      <c r="NLH1" s="1687"/>
      <c r="NLI1" s="1687"/>
      <c r="NLJ1" s="1687"/>
      <c r="NLK1" s="1687"/>
      <c r="NLL1" s="1687"/>
      <c r="NLM1" s="1687"/>
      <c r="NLN1" s="1687"/>
      <c r="NLO1" s="1687"/>
      <c r="NLP1" s="1687"/>
      <c r="NLQ1" s="1687"/>
      <c r="NLR1" s="1687"/>
      <c r="NLS1" s="1687"/>
      <c r="NLT1" s="1687"/>
      <c r="NLU1" s="1687"/>
      <c r="NLV1" s="1687"/>
      <c r="NLW1" s="1687"/>
      <c r="NLX1" s="1687"/>
      <c r="NLY1" s="1687"/>
      <c r="NLZ1" s="1687"/>
      <c r="NMA1" s="1687"/>
      <c r="NMB1" s="1687"/>
      <c r="NMC1" s="1687"/>
      <c r="NMD1" s="1687"/>
      <c r="NME1" s="1687"/>
      <c r="NMF1" s="1687"/>
      <c r="NMG1" s="1687"/>
      <c r="NMH1" s="1687"/>
      <c r="NMI1" s="1687"/>
      <c r="NMJ1" s="1687"/>
      <c r="NMK1" s="1687"/>
      <c r="NML1" s="1687"/>
      <c r="NMM1" s="1687"/>
      <c r="NMN1" s="1687"/>
      <c r="NMO1" s="1687"/>
      <c r="NMP1" s="1687"/>
      <c r="NMQ1" s="1687"/>
      <c r="NMR1" s="1687"/>
      <c r="NMS1" s="1687"/>
      <c r="NMT1" s="1687"/>
      <c r="NMU1" s="1687"/>
      <c r="NMV1" s="1687"/>
      <c r="NMW1" s="1687"/>
      <c r="NMX1" s="1687"/>
      <c r="NMY1" s="1687"/>
      <c r="NMZ1" s="1687"/>
      <c r="NNA1" s="1687"/>
      <c r="NNB1" s="1687"/>
      <c r="NNC1" s="1687"/>
      <c r="NND1" s="1687"/>
      <c r="NNE1" s="1687"/>
      <c r="NNF1" s="1687"/>
      <c r="NNG1" s="1687"/>
      <c r="NNH1" s="1687"/>
      <c r="NNI1" s="1687"/>
      <c r="NNJ1" s="1687"/>
      <c r="NNK1" s="1687"/>
      <c r="NNL1" s="1687"/>
      <c r="NNM1" s="1687"/>
      <c r="NNN1" s="1687"/>
      <c r="NNO1" s="1687"/>
      <c r="NNP1" s="1687"/>
      <c r="NNQ1" s="1687"/>
      <c r="NNR1" s="1687"/>
      <c r="NNS1" s="1687"/>
      <c r="NNT1" s="1687"/>
      <c r="NNU1" s="1687"/>
      <c r="NNV1" s="1687"/>
      <c r="NNW1" s="1687"/>
      <c r="NNX1" s="1687"/>
      <c r="NNY1" s="1687"/>
      <c r="NNZ1" s="1687"/>
      <c r="NOA1" s="1687"/>
      <c r="NOB1" s="1687"/>
      <c r="NOC1" s="1687"/>
      <c r="NOD1" s="1687"/>
      <c r="NOE1" s="1687"/>
      <c r="NOF1" s="1687"/>
      <c r="NOG1" s="1687"/>
      <c r="NOH1" s="1687"/>
      <c r="NOI1" s="1687"/>
      <c r="NOJ1" s="1687"/>
      <c r="NOK1" s="1687"/>
      <c r="NOL1" s="1687"/>
      <c r="NOM1" s="1687"/>
      <c r="NON1" s="1687"/>
      <c r="NOO1" s="1687"/>
      <c r="NOP1" s="1687"/>
      <c r="NOQ1" s="1687"/>
      <c r="NOR1" s="1687"/>
      <c r="NOS1" s="1687"/>
      <c r="NOT1" s="1687"/>
      <c r="NOU1" s="1687"/>
      <c r="NOV1" s="1687"/>
      <c r="NOW1" s="1687"/>
      <c r="NOX1" s="1687"/>
      <c r="NOY1" s="1687"/>
      <c r="NOZ1" s="1687"/>
      <c r="NPA1" s="1687"/>
      <c r="NPB1" s="1687"/>
      <c r="NPC1" s="1687"/>
      <c r="NPD1" s="1687"/>
      <c r="NPE1" s="1687"/>
      <c r="NPF1" s="1687"/>
      <c r="NPG1" s="1687"/>
      <c r="NPH1" s="1687"/>
      <c r="NPI1" s="1687"/>
      <c r="NPJ1" s="1687"/>
      <c r="NPK1" s="1687"/>
      <c r="NPL1" s="1687"/>
      <c r="NPM1" s="1687"/>
      <c r="NPN1" s="1687"/>
      <c r="NPO1" s="1687"/>
      <c r="NPP1" s="1687"/>
      <c r="NPQ1" s="1687"/>
      <c r="NPR1" s="1687"/>
      <c r="NPS1" s="1687"/>
      <c r="NPT1" s="1687"/>
      <c r="NPU1" s="1687"/>
      <c r="NPV1" s="1687"/>
      <c r="NPW1" s="1687"/>
      <c r="NPX1" s="1687"/>
      <c r="NPY1" s="1687"/>
      <c r="NPZ1" s="1687"/>
      <c r="NQA1" s="1687"/>
      <c r="NQB1" s="1687"/>
      <c r="NQC1" s="1687"/>
      <c r="NQD1" s="1687"/>
      <c r="NQE1" s="1687"/>
      <c r="NQF1" s="1687"/>
      <c r="NQG1" s="1687"/>
      <c r="NQH1" s="1687"/>
      <c r="NQI1" s="1687"/>
      <c r="NQJ1" s="1687"/>
      <c r="NQK1" s="1687"/>
      <c r="NQL1" s="1687"/>
      <c r="NQM1" s="1687"/>
      <c r="NQN1" s="1687"/>
      <c r="NQO1" s="1687"/>
      <c r="NQP1" s="1687"/>
      <c r="NQQ1" s="1687"/>
      <c r="NQR1" s="1687"/>
      <c r="NQS1" s="1687"/>
      <c r="NQT1" s="1687"/>
      <c r="NQU1" s="1687"/>
      <c r="NQV1" s="1687"/>
      <c r="NQW1" s="1687"/>
      <c r="NQX1" s="1687"/>
      <c r="NQY1" s="1687"/>
      <c r="NQZ1" s="1687"/>
      <c r="NRA1" s="1687"/>
      <c r="NRB1" s="1687"/>
      <c r="NRC1" s="1687"/>
      <c r="NRD1" s="1687"/>
      <c r="NRE1" s="1687"/>
      <c r="NRF1" s="1687"/>
      <c r="NRG1" s="1687"/>
      <c r="NRH1" s="1687"/>
      <c r="NRI1" s="1687"/>
      <c r="NRJ1" s="1687"/>
      <c r="NRK1" s="1687"/>
      <c r="NRL1" s="1687"/>
      <c r="NRM1" s="1687"/>
      <c r="NRN1" s="1687"/>
      <c r="NRO1" s="1687"/>
      <c r="NRP1" s="1687"/>
      <c r="NRQ1" s="1687"/>
      <c r="NRR1" s="1687"/>
      <c r="NRS1" s="1687"/>
      <c r="NRT1" s="1687"/>
      <c r="NRU1" s="1687"/>
      <c r="NRV1" s="1687"/>
      <c r="NRW1" s="1687"/>
      <c r="NRX1" s="1687"/>
      <c r="NRY1" s="1687"/>
      <c r="NRZ1" s="1687"/>
      <c r="NSA1" s="1687"/>
      <c r="NSB1" s="1687"/>
      <c r="NSC1" s="1687"/>
      <c r="NSD1" s="1687"/>
      <c r="NSE1" s="1687"/>
      <c r="NSF1" s="1687"/>
      <c r="NSG1" s="1687"/>
      <c r="NSH1" s="1687"/>
      <c r="NSI1" s="1687"/>
      <c r="NSJ1" s="1687"/>
      <c r="NSK1" s="1687"/>
      <c r="NSL1" s="1687"/>
      <c r="NSM1" s="1687"/>
      <c r="NSN1" s="1687"/>
      <c r="NSO1" s="1687"/>
      <c r="NSP1" s="1687"/>
      <c r="NSQ1" s="1687"/>
      <c r="NSR1" s="1687"/>
      <c r="NSS1" s="1687"/>
      <c r="NST1" s="1687"/>
      <c r="NSU1" s="1687"/>
      <c r="NSV1" s="1687"/>
      <c r="NSW1" s="1687"/>
      <c r="NSX1" s="1687"/>
      <c r="NSY1" s="1687"/>
      <c r="NSZ1" s="1687"/>
      <c r="NTA1" s="1687"/>
      <c r="NTB1" s="1687"/>
      <c r="NTC1" s="1687"/>
      <c r="NTD1" s="1687"/>
      <c r="NTE1" s="1687"/>
      <c r="NTF1" s="1687"/>
      <c r="NTG1" s="1687"/>
      <c r="NTH1" s="1687"/>
      <c r="NTI1" s="1687"/>
      <c r="NTJ1" s="1687"/>
      <c r="NTK1" s="1687"/>
      <c r="NTL1" s="1687"/>
      <c r="NTM1" s="1687"/>
      <c r="NTN1" s="1687"/>
      <c r="NTO1" s="1687"/>
      <c r="NTP1" s="1687"/>
      <c r="NTQ1" s="1687"/>
      <c r="NTR1" s="1687"/>
      <c r="NTS1" s="1687"/>
      <c r="NTT1" s="1687"/>
      <c r="NTU1" s="1687"/>
      <c r="NTV1" s="1687"/>
      <c r="NTW1" s="1687"/>
      <c r="NTX1" s="1687"/>
      <c r="NTY1" s="1687"/>
      <c r="NTZ1" s="1687"/>
      <c r="NUA1" s="1687"/>
      <c r="NUB1" s="1687"/>
      <c r="NUC1" s="1687"/>
      <c r="NUD1" s="1687"/>
      <c r="NUE1" s="1687"/>
      <c r="NUF1" s="1687"/>
      <c r="NUG1" s="1687"/>
      <c r="NUH1" s="1687"/>
      <c r="NUI1" s="1687"/>
      <c r="NUJ1" s="1687"/>
      <c r="NUK1" s="1687"/>
      <c r="NUL1" s="1687"/>
      <c r="NUM1" s="1687"/>
      <c r="NUN1" s="1687"/>
      <c r="NUO1" s="1687"/>
      <c r="NUP1" s="1687"/>
      <c r="NUQ1" s="1687"/>
      <c r="NUR1" s="1687"/>
      <c r="NUS1" s="1687"/>
      <c r="NUT1" s="1687"/>
      <c r="NUU1" s="1687"/>
      <c r="NUV1" s="1687"/>
      <c r="NUW1" s="1687"/>
      <c r="NUX1" s="1687"/>
      <c r="NUY1" s="1687"/>
      <c r="NUZ1" s="1687"/>
      <c r="NVA1" s="1687"/>
      <c r="NVB1" s="1687"/>
      <c r="NVC1" s="1687"/>
      <c r="NVD1" s="1687"/>
      <c r="NVE1" s="1687"/>
      <c r="NVF1" s="1687"/>
      <c r="NVG1" s="1687"/>
      <c r="NVH1" s="1687"/>
      <c r="NVI1" s="1687"/>
      <c r="NVJ1" s="1687"/>
      <c r="NVK1" s="1687"/>
      <c r="NVL1" s="1687"/>
      <c r="NVM1" s="1687"/>
      <c r="NVN1" s="1687"/>
      <c r="NVO1" s="1687"/>
      <c r="NVP1" s="1687"/>
      <c r="NVQ1" s="1687"/>
      <c r="NVR1" s="1687"/>
      <c r="NVS1" s="1687"/>
      <c r="NVT1" s="1687"/>
      <c r="NVU1" s="1687"/>
      <c r="NVV1" s="1687"/>
      <c r="NVW1" s="1687"/>
      <c r="NVX1" s="1687"/>
      <c r="NVY1" s="1687"/>
      <c r="NVZ1" s="1687"/>
      <c r="NWA1" s="1687"/>
      <c r="NWB1" s="1687"/>
      <c r="NWC1" s="1687"/>
      <c r="NWD1" s="1687"/>
      <c r="NWE1" s="1687"/>
      <c r="NWF1" s="1687"/>
      <c r="NWG1" s="1687"/>
      <c r="NWH1" s="1687"/>
      <c r="NWI1" s="1687"/>
      <c r="NWJ1" s="1687"/>
      <c r="NWK1" s="1687"/>
      <c r="NWL1" s="1687"/>
      <c r="NWM1" s="1687"/>
      <c r="NWN1" s="1687"/>
      <c r="NWO1" s="1687"/>
      <c r="NWP1" s="1687"/>
      <c r="NWQ1" s="1687"/>
      <c r="NWR1" s="1687"/>
      <c r="NWS1" s="1687"/>
      <c r="NWT1" s="1687"/>
      <c r="NWU1" s="1687"/>
      <c r="NWV1" s="1687"/>
      <c r="NWW1" s="1687"/>
      <c r="NWX1" s="1687"/>
      <c r="NWY1" s="1687"/>
      <c r="NWZ1" s="1687"/>
      <c r="NXA1" s="1687"/>
      <c r="NXB1" s="1687"/>
      <c r="NXC1" s="1687"/>
      <c r="NXD1" s="1687"/>
      <c r="NXE1" s="1687"/>
      <c r="NXF1" s="1687"/>
      <c r="NXG1" s="1687"/>
      <c r="NXH1" s="1687"/>
      <c r="NXI1" s="1687"/>
      <c r="NXJ1" s="1687"/>
      <c r="NXK1" s="1687"/>
      <c r="NXL1" s="1687"/>
      <c r="NXM1" s="1687"/>
      <c r="NXN1" s="1687"/>
      <c r="NXO1" s="1687"/>
      <c r="NXP1" s="1687"/>
      <c r="NXQ1" s="1687"/>
      <c r="NXR1" s="1687"/>
      <c r="NXS1" s="1687"/>
      <c r="NXT1" s="1687"/>
      <c r="NXU1" s="1687"/>
      <c r="NXV1" s="1687"/>
      <c r="NXW1" s="1687"/>
      <c r="NXX1" s="1687"/>
      <c r="NXY1" s="1687"/>
      <c r="NXZ1" s="1687"/>
      <c r="NYA1" s="1687"/>
      <c r="NYB1" s="1687"/>
      <c r="NYC1" s="1687"/>
      <c r="NYD1" s="1687"/>
      <c r="NYE1" s="1687"/>
      <c r="NYF1" s="1687"/>
      <c r="NYG1" s="1687"/>
      <c r="NYH1" s="1687"/>
      <c r="NYI1" s="1687"/>
      <c r="NYJ1" s="1687"/>
      <c r="NYK1" s="1687"/>
      <c r="NYL1" s="1687"/>
      <c r="NYM1" s="1687"/>
      <c r="NYN1" s="1687"/>
      <c r="NYO1" s="1687"/>
      <c r="NYP1" s="1687"/>
      <c r="NYQ1" s="1687"/>
      <c r="NYR1" s="1687"/>
      <c r="NYS1" s="1687"/>
      <c r="NYT1" s="1687"/>
      <c r="NYU1" s="1687"/>
      <c r="NYV1" s="1687"/>
      <c r="NYW1" s="1687"/>
      <c r="NYX1" s="1687"/>
      <c r="NYY1" s="1687"/>
      <c r="NYZ1" s="1687"/>
      <c r="NZA1" s="1687"/>
      <c r="NZB1" s="1687"/>
      <c r="NZC1" s="1687"/>
      <c r="NZD1" s="1687"/>
      <c r="NZE1" s="1687"/>
      <c r="NZF1" s="1687"/>
      <c r="NZG1" s="1687"/>
      <c r="NZH1" s="1687"/>
      <c r="NZI1" s="1687"/>
      <c r="NZJ1" s="1687"/>
      <c r="NZK1" s="1687"/>
      <c r="NZL1" s="1687"/>
      <c r="NZM1" s="1687"/>
      <c r="NZN1" s="1687"/>
      <c r="NZO1" s="1687"/>
      <c r="NZP1" s="1687"/>
      <c r="NZQ1" s="1687"/>
      <c r="NZR1" s="1687"/>
      <c r="NZS1" s="1687"/>
      <c r="NZT1" s="1687"/>
      <c r="NZU1" s="1687"/>
      <c r="NZV1" s="1687"/>
      <c r="NZW1" s="1687"/>
      <c r="NZX1" s="1687"/>
      <c r="NZY1" s="1687"/>
      <c r="NZZ1" s="1687"/>
      <c r="OAA1" s="1687"/>
      <c r="OAB1" s="1687"/>
      <c r="OAC1" s="1687"/>
      <c r="OAD1" s="1687"/>
      <c r="OAE1" s="1687"/>
      <c r="OAF1" s="1687"/>
      <c r="OAG1" s="1687"/>
      <c r="OAH1" s="1687"/>
      <c r="OAI1" s="1687"/>
      <c r="OAJ1" s="1687"/>
      <c r="OAK1" s="1687"/>
      <c r="OAL1" s="1687"/>
      <c r="OAM1" s="1687"/>
      <c r="OAN1" s="1687"/>
      <c r="OAO1" s="1687"/>
      <c r="OAP1" s="1687"/>
      <c r="OAQ1" s="1687"/>
      <c r="OAR1" s="1687"/>
      <c r="OAS1" s="1687"/>
      <c r="OAT1" s="1687"/>
      <c r="OAU1" s="1687"/>
      <c r="OAV1" s="1687"/>
      <c r="OAW1" s="1687"/>
      <c r="OAX1" s="1687"/>
      <c r="OAY1" s="1687"/>
      <c r="OAZ1" s="1687"/>
      <c r="OBA1" s="1687"/>
      <c r="OBB1" s="1687"/>
      <c r="OBC1" s="1687"/>
      <c r="OBD1" s="1687"/>
      <c r="OBE1" s="1687"/>
      <c r="OBF1" s="1687"/>
      <c r="OBG1" s="1687"/>
      <c r="OBH1" s="1687"/>
      <c r="OBI1" s="1687"/>
      <c r="OBJ1" s="1687"/>
      <c r="OBK1" s="1687"/>
      <c r="OBL1" s="1687"/>
      <c r="OBM1" s="1687"/>
      <c r="OBN1" s="1687"/>
      <c r="OBO1" s="1687"/>
      <c r="OBP1" s="1687"/>
      <c r="OBQ1" s="1687"/>
      <c r="OBR1" s="1687"/>
      <c r="OBS1" s="1687"/>
      <c r="OBT1" s="1687"/>
      <c r="OBU1" s="1687"/>
      <c r="OBV1" s="1687"/>
      <c r="OBW1" s="1687"/>
      <c r="OBX1" s="1687"/>
      <c r="OBY1" s="1687"/>
      <c r="OBZ1" s="1687"/>
      <c r="OCA1" s="1687"/>
      <c r="OCB1" s="1687"/>
      <c r="OCC1" s="1687"/>
      <c r="OCD1" s="1687"/>
      <c r="OCE1" s="1687"/>
      <c r="OCF1" s="1687"/>
      <c r="OCG1" s="1687"/>
      <c r="OCH1" s="1687"/>
      <c r="OCI1" s="1687"/>
      <c r="OCJ1" s="1687"/>
      <c r="OCK1" s="1687"/>
      <c r="OCL1" s="1687"/>
      <c r="OCM1" s="1687"/>
      <c r="OCN1" s="1687"/>
      <c r="OCO1" s="1687"/>
      <c r="OCP1" s="1687"/>
      <c r="OCQ1" s="1687"/>
      <c r="OCR1" s="1687"/>
      <c r="OCS1" s="1687"/>
      <c r="OCT1" s="1687"/>
      <c r="OCU1" s="1687"/>
      <c r="OCV1" s="1687"/>
      <c r="OCW1" s="1687"/>
      <c r="OCX1" s="1687"/>
      <c r="OCY1" s="1687"/>
      <c r="OCZ1" s="1687"/>
      <c r="ODA1" s="1687"/>
      <c r="ODB1" s="1687"/>
      <c r="ODC1" s="1687"/>
      <c r="ODD1" s="1687"/>
      <c r="ODE1" s="1687"/>
      <c r="ODF1" s="1687"/>
      <c r="ODG1" s="1687"/>
      <c r="ODH1" s="1687"/>
      <c r="ODI1" s="1687"/>
      <c r="ODJ1" s="1687"/>
      <c r="ODK1" s="1687"/>
      <c r="ODL1" s="1687"/>
      <c r="ODM1" s="1687"/>
      <c r="ODN1" s="1687"/>
      <c r="ODO1" s="1687"/>
      <c r="ODP1" s="1687"/>
      <c r="ODQ1" s="1687"/>
      <c r="ODR1" s="1687"/>
      <c r="ODS1" s="1687"/>
      <c r="ODT1" s="1687"/>
      <c r="ODU1" s="1687"/>
      <c r="ODV1" s="1687"/>
      <c r="ODW1" s="1687"/>
      <c r="ODX1" s="1687"/>
      <c r="ODY1" s="1687"/>
      <c r="ODZ1" s="1687"/>
      <c r="OEA1" s="1687"/>
      <c r="OEB1" s="1687"/>
      <c r="OEC1" s="1687"/>
      <c r="OED1" s="1687"/>
      <c r="OEE1" s="1687"/>
      <c r="OEF1" s="1687"/>
      <c r="OEG1" s="1687"/>
      <c r="OEH1" s="1687"/>
      <c r="OEI1" s="1687"/>
      <c r="OEJ1" s="1687"/>
      <c r="OEK1" s="1687"/>
      <c r="OEL1" s="1687"/>
      <c r="OEM1" s="1687"/>
      <c r="OEN1" s="1687"/>
      <c r="OEO1" s="1687"/>
      <c r="OEP1" s="1687"/>
      <c r="OEQ1" s="1687"/>
      <c r="OER1" s="1687"/>
      <c r="OES1" s="1687"/>
      <c r="OET1" s="1687"/>
      <c r="OEU1" s="1687"/>
      <c r="OEV1" s="1687"/>
      <c r="OEW1" s="1687"/>
      <c r="OEX1" s="1687"/>
      <c r="OEY1" s="1687"/>
      <c r="OEZ1" s="1687"/>
      <c r="OFA1" s="1687"/>
      <c r="OFB1" s="1687"/>
      <c r="OFC1" s="1687"/>
      <c r="OFD1" s="1687"/>
      <c r="OFE1" s="1687"/>
      <c r="OFF1" s="1687"/>
      <c r="OFG1" s="1687"/>
      <c r="OFH1" s="1687"/>
      <c r="OFI1" s="1687"/>
      <c r="OFJ1" s="1687"/>
      <c r="OFK1" s="1687"/>
      <c r="OFL1" s="1687"/>
      <c r="OFM1" s="1687"/>
      <c r="OFN1" s="1687"/>
      <c r="OFO1" s="1687"/>
      <c r="OFP1" s="1687"/>
      <c r="OFQ1" s="1687"/>
      <c r="OFR1" s="1687"/>
      <c r="OFS1" s="1687"/>
      <c r="OFT1" s="1687"/>
      <c r="OFU1" s="1687"/>
      <c r="OFV1" s="1687"/>
      <c r="OFW1" s="1687"/>
      <c r="OFX1" s="1687"/>
      <c r="OFY1" s="1687"/>
      <c r="OFZ1" s="1687"/>
      <c r="OGA1" s="1687"/>
      <c r="OGB1" s="1687"/>
      <c r="OGC1" s="1687"/>
      <c r="OGD1" s="1687"/>
      <c r="OGE1" s="1687"/>
      <c r="OGF1" s="1687"/>
      <c r="OGG1" s="1687"/>
      <c r="OGH1" s="1687"/>
      <c r="OGI1" s="1687"/>
      <c r="OGJ1" s="1687"/>
      <c r="OGK1" s="1687"/>
      <c r="OGL1" s="1687"/>
      <c r="OGM1" s="1687"/>
      <c r="OGN1" s="1687"/>
      <c r="OGO1" s="1687"/>
      <c r="OGP1" s="1687"/>
      <c r="OGQ1" s="1687"/>
      <c r="OGR1" s="1687"/>
      <c r="OGS1" s="1687"/>
      <c r="OGT1" s="1687"/>
      <c r="OGU1" s="1687"/>
      <c r="OGV1" s="1687"/>
      <c r="OGW1" s="1687"/>
      <c r="OGX1" s="1687"/>
      <c r="OGY1" s="1687"/>
      <c r="OGZ1" s="1687"/>
      <c r="OHA1" s="1687"/>
      <c r="OHB1" s="1687"/>
      <c r="OHC1" s="1687"/>
      <c r="OHD1" s="1687"/>
      <c r="OHE1" s="1687"/>
      <c r="OHF1" s="1687"/>
      <c r="OHG1" s="1687"/>
      <c r="OHH1" s="1687"/>
      <c r="OHI1" s="1687"/>
      <c r="OHJ1" s="1687"/>
      <c r="OHK1" s="1687"/>
      <c r="OHL1" s="1687"/>
      <c r="OHM1" s="1687"/>
      <c r="OHN1" s="1687"/>
      <c r="OHO1" s="1687"/>
      <c r="OHP1" s="1687"/>
      <c r="OHQ1" s="1687"/>
      <c r="OHR1" s="1687"/>
      <c r="OHS1" s="1687"/>
      <c r="OHT1" s="1687"/>
      <c r="OHU1" s="1687"/>
      <c r="OHV1" s="1687"/>
      <c r="OHW1" s="1687"/>
      <c r="OHX1" s="1687"/>
      <c r="OHY1" s="1687"/>
      <c r="OHZ1" s="1687"/>
      <c r="OIA1" s="1687"/>
      <c r="OIB1" s="1687"/>
      <c r="OIC1" s="1687"/>
      <c r="OID1" s="1687"/>
      <c r="OIE1" s="1687"/>
      <c r="OIF1" s="1687"/>
      <c r="OIG1" s="1687"/>
      <c r="OIH1" s="1687"/>
      <c r="OII1" s="1687"/>
      <c r="OIJ1" s="1687"/>
      <c r="OIK1" s="1687"/>
      <c r="OIL1" s="1687"/>
      <c r="OIM1" s="1687"/>
      <c r="OIN1" s="1687"/>
      <c r="OIO1" s="1687"/>
      <c r="OIP1" s="1687"/>
      <c r="OIQ1" s="1687"/>
      <c r="OIR1" s="1687"/>
      <c r="OIS1" s="1687"/>
      <c r="OIT1" s="1687"/>
      <c r="OIU1" s="1687"/>
      <c r="OIV1" s="1687"/>
      <c r="OIW1" s="1687"/>
      <c r="OIX1" s="1687"/>
      <c r="OIY1" s="1687"/>
      <c r="OIZ1" s="1687"/>
      <c r="OJA1" s="1687"/>
      <c r="OJB1" s="1687"/>
      <c r="OJC1" s="1687"/>
      <c r="OJD1" s="1687"/>
      <c r="OJE1" s="1687"/>
      <c r="OJF1" s="1687"/>
      <c r="OJG1" s="1687"/>
      <c r="OJH1" s="1687"/>
      <c r="OJI1" s="1687"/>
      <c r="OJJ1" s="1687"/>
      <c r="OJK1" s="1687"/>
      <c r="OJL1" s="1687"/>
      <c r="OJM1" s="1687"/>
      <c r="OJN1" s="1687"/>
      <c r="OJO1" s="1687"/>
      <c r="OJP1" s="1687"/>
      <c r="OJQ1" s="1687"/>
      <c r="OJR1" s="1687"/>
      <c r="OJS1" s="1687"/>
      <c r="OJT1" s="1687"/>
      <c r="OJU1" s="1687"/>
      <c r="OJV1" s="1687"/>
      <c r="OJW1" s="1687"/>
      <c r="OJX1" s="1687"/>
      <c r="OJY1" s="1687"/>
      <c r="OJZ1" s="1687"/>
      <c r="OKA1" s="1687"/>
      <c r="OKB1" s="1687"/>
      <c r="OKC1" s="1687"/>
      <c r="OKD1" s="1687"/>
      <c r="OKE1" s="1687"/>
      <c r="OKF1" s="1687"/>
      <c r="OKG1" s="1687"/>
      <c r="OKH1" s="1687"/>
      <c r="OKI1" s="1687"/>
      <c r="OKJ1" s="1687"/>
      <c r="OKK1" s="1687"/>
      <c r="OKL1" s="1687"/>
      <c r="OKM1" s="1687"/>
      <c r="OKN1" s="1687"/>
      <c r="OKO1" s="1687"/>
      <c r="OKP1" s="1687"/>
      <c r="OKQ1" s="1687"/>
      <c r="OKR1" s="1687"/>
      <c r="OKS1" s="1687"/>
      <c r="OKT1" s="1687"/>
      <c r="OKU1" s="1687"/>
      <c r="OKV1" s="1687"/>
      <c r="OKW1" s="1687"/>
      <c r="OKX1" s="1687"/>
      <c r="OKY1" s="1687"/>
      <c r="OKZ1" s="1687"/>
      <c r="OLA1" s="1687"/>
      <c r="OLB1" s="1687"/>
      <c r="OLC1" s="1687"/>
      <c r="OLD1" s="1687"/>
      <c r="OLE1" s="1687"/>
      <c r="OLF1" s="1687"/>
      <c r="OLG1" s="1687"/>
      <c r="OLH1" s="1687"/>
      <c r="OLI1" s="1687"/>
      <c r="OLJ1" s="1687"/>
      <c r="OLK1" s="1687"/>
      <c r="OLL1" s="1687"/>
      <c r="OLM1" s="1687"/>
      <c r="OLN1" s="1687"/>
      <c r="OLO1" s="1687"/>
      <c r="OLP1" s="1687"/>
      <c r="OLQ1" s="1687"/>
      <c r="OLR1" s="1687"/>
      <c r="OLS1" s="1687"/>
      <c r="OLT1" s="1687"/>
      <c r="OLU1" s="1687"/>
      <c r="OLV1" s="1687"/>
      <c r="OLW1" s="1687"/>
      <c r="OLX1" s="1687"/>
      <c r="OLY1" s="1687"/>
      <c r="OLZ1" s="1687"/>
      <c r="OMA1" s="1687"/>
      <c r="OMB1" s="1687"/>
      <c r="OMC1" s="1687"/>
      <c r="OMD1" s="1687"/>
      <c r="OME1" s="1687"/>
      <c r="OMF1" s="1687"/>
      <c r="OMG1" s="1687"/>
      <c r="OMH1" s="1687"/>
      <c r="OMI1" s="1687"/>
      <c r="OMJ1" s="1687"/>
      <c r="OMK1" s="1687"/>
      <c r="OML1" s="1687"/>
      <c r="OMM1" s="1687"/>
      <c r="OMN1" s="1687"/>
      <c r="OMO1" s="1687"/>
      <c r="OMP1" s="1687"/>
      <c r="OMQ1" s="1687"/>
      <c r="OMR1" s="1687"/>
      <c r="OMS1" s="1687"/>
      <c r="OMT1" s="1687"/>
      <c r="OMU1" s="1687"/>
      <c r="OMV1" s="1687"/>
      <c r="OMW1" s="1687"/>
      <c r="OMX1" s="1687"/>
      <c r="OMY1" s="1687"/>
      <c r="OMZ1" s="1687"/>
      <c r="ONA1" s="1687"/>
      <c r="ONB1" s="1687"/>
      <c r="ONC1" s="1687"/>
      <c r="OND1" s="1687"/>
      <c r="ONE1" s="1687"/>
      <c r="ONF1" s="1687"/>
      <c r="ONG1" s="1687"/>
      <c r="ONH1" s="1687"/>
      <c r="ONI1" s="1687"/>
      <c r="ONJ1" s="1687"/>
      <c r="ONK1" s="1687"/>
      <c r="ONL1" s="1687"/>
      <c r="ONM1" s="1687"/>
      <c r="ONN1" s="1687"/>
      <c r="ONO1" s="1687"/>
      <c r="ONP1" s="1687"/>
      <c r="ONQ1" s="1687"/>
      <c r="ONR1" s="1687"/>
      <c r="ONS1" s="1687"/>
      <c r="ONT1" s="1687"/>
      <c r="ONU1" s="1687"/>
      <c r="ONV1" s="1687"/>
      <c r="ONW1" s="1687"/>
      <c r="ONX1" s="1687"/>
      <c r="ONY1" s="1687"/>
      <c r="ONZ1" s="1687"/>
      <c r="OOA1" s="1687"/>
      <c r="OOB1" s="1687"/>
      <c r="OOC1" s="1687"/>
      <c r="OOD1" s="1687"/>
      <c r="OOE1" s="1687"/>
      <c r="OOF1" s="1687"/>
      <c r="OOG1" s="1687"/>
      <c r="OOH1" s="1687"/>
      <c r="OOI1" s="1687"/>
      <c r="OOJ1" s="1687"/>
      <c r="OOK1" s="1687"/>
      <c r="OOL1" s="1687"/>
      <c r="OOM1" s="1687"/>
      <c r="OON1" s="1687"/>
      <c r="OOO1" s="1687"/>
      <c r="OOP1" s="1687"/>
      <c r="OOQ1" s="1687"/>
      <c r="OOR1" s="1687"/>
      <c r="OOS1" s="1687"/>
      <c r="OOT1" s="1687"/>
      <c r="OOU1" s="1687"/>
      <c r="OOV1" s="1687"/>
      <c r="OOW1" s="1687"/>
      <c r="OOX1" s="1687"/>
      <c r="OOY1" s="1687"/>
      <c r="OOZ1" s="1687"/>
      <c r="OPA1" s="1687"/>
      <c r="OPB1" s="1687"/>
      <c r="OPC1" s="1687"/>
      <c r="OPD1" s="1687"/>
      <c r="OPE1" s="1687"/>
      <c r="OPF1" s="1687"/>
      <c r="OPG1" s="1687"/>
      <c r="OPH1" s="1687"/>
      <c r="OPI1" s="1687"/>
      <c r="OPJ1" s="1687"/>
      <c r="OPK1" s="1687"/>
      <c r="OPL1" s="1687"/>
      <c r="OPM1" s="1687"/>
      <c r="OPN1" s="1687"/>
      <c r="OPO1" s="1687"/>
      <c r="OPP1" s="1687"/>
      <c r="OPQ1" s="1687"/>
      <c r="OPR1" s="1687"/>
      <c r="OPS1" s="1687"/>
      <c r="OPT1" s="1687"/>
      <c r="OPU1" s="1687"/>
      <c r="OPV1" s="1687"/>
      <c r="OPW1" s="1687"/>
      <c r="OPX1" s="1687"/>
      <c r="OPY1" s="1687"/>
      <c r="OPZ1" s="1687"/>
      <c r="OQA1" s="1687"/>
      <c r="OQB1" s="1687"/>
      <c r="OQC1" s="1687"/>
      <c r="OQD1" s="1687"/>
      <c r="OQE1" s="1687"/>
      <c r="OQF1" s="1687"/>
      <c r="OQG1" s="1687"/>
      <c r="OQH1" s="1687"/>
      <c r="OQI1" s="1687"/>
      <c r="OQJ1" s="1687"/>
      <c r="OQK1" s="1687"/>
      <c r="OQL1" s="1687"/>
      <c r="OQM1" s="1687"/>
      <c r="OQN1" s="1687"/>
      <c r="OQO1" s="1687"/>
      <c r="OQP1" s="1687"/>
      <c r="OQQ1" s="1687"/>
      <c r="OQR1" s="1687"/>
      <c r="OQS1" s="1687"/>
      <c r="OQT1" s="1687"/>
      <c r="OQU1" s="1687"/>
      <c r="OQV1" s="1687"/>
      <c r="OQW1" s="1687"/>
      <c r="OQX1" s="1687"/>
      <c r="OQY1" s="1687"/>
      <c r="OQZ1" s="1687"/>
      <c r="ORA1" s="1687"/>
      <c r="ORB1" s="1687"/>
      <c r="ORC1" s="1687"/>
      <c r="ORD1" s="1687"/>
      <c r="ORE1" s="1687"/>
      <c r="ORF1" s="1687"/>
      <c r="ORG1" s="1687"/>
      <c r="ORH1" s="1687"/>
      <c r="ORI1" s="1687"/>
      <c r="ORJ1" s="1687"/>
      <c r="ORK1" s="1687"/>
      <c r="ORL1" s="1687"/>
      <c r="ORM1" s="1687"/>
      <c r="ORN1" s="1687"/>
      <c r="ORO1" s="1687"/>
      <c r="ORP1" s="1687"/>
      <c r="ORQ1" s="1687"/>
      <c r="ORR1" s="1687"/>
      <c r="ORS1" s="1687"/>
      <c r="ORT1" s="1687"/>
      <c r="ORU1" s="1687"/>
      <c r="ORV1" s="1687"/>
      <c r="ORW1" s="1687"/>
      <c r="ORX1" s="1687"/>
      <c r="ORY1" s="1687"/>
      <c r="ORZ1" s="1687"/>
      <c r="OSA1" s="1687"/>
      <c r="OSB1" s="1687"/>
      <c r="OSC1" s="1687"/>
      <c r="OSD1" s="1687"/>
      <c r="OSE1" s="1687"/>
      <c r="OSF1" s="1687"/>
      <c r="OSG1" s="1687"/>
      <c r="OSH1" s="1687"/>
      <c r="OSI1" s="1687"/>
      <c r="OSJ1" s="1687"/>
      <c r="OSK1" s="1687"/>
      <c r="OSL1" s="1687"/>
      <c r="OSM1" s="1687"/>
      <c r="OSN1" s="1687"/>
      <c r="OSO1" s="1687"/>
      <c r="OSP1" s="1687"/>
      <c r="OSQ1" s="1687"/>
      <c r="OSR1" s="1687"/>
      <c r="OSS1" s="1687"/>
      <c r="OST1" s="1687"/>
      <c r="OSU1" s="1687"/>
      <c r="OSV1" s="1687"/>
      <c r="OSW1" s="1687"/>
      <c r="OSX1" s="1687"/>
      <c r="OSY1" s="1687"/>
      <c r="OSZ1" s="1687"/>
      <c r="OTA1" s="1687"/>
      <c r="OTB1" s="1687"/>
      <c r="OTC1" s="1687"/>
      <c r="OTD1" s="1687"/>
      <c r="OTE1" s="1687"/>
      <c r="OTF1" s="1687"/>
      <c r="OTG1" s="1687"/>
      <c r="OTH1" s="1687"/>
      <c r="OTI1" s="1687"/>
      <c r="OTJ1" s="1687"/>
      <c r="OTK1" s="1687"/>
      <c r="OTL1" s="1687"/>
      <c r="OTM1" s="1687"/>
      <c r="OTN1" s="1687"/>
      <c r="OTO1" s="1687"/>
      <c r="OTP1" s="1687"/>
      <c r="OTQ1" s="1687"/>
      <c r="OTR1" s="1687"/>
      <c r="OTS1" s="1687"/>
      <c r="OTT1" s="1687"/>
      <c r="OTU1" s="1687"/>
      <c r="OTV1" s="1687"/>
      <c r="OTW1" s="1687"/>
      <c r="OTX1" s="1687"/>
      <c r="OTY1" s="1687"/>
      <c r="OTZ1" s="1687"/>
      <c r="OUA1" s="1687"/>
      <c r="OUB1" s="1687"/>
      <c r="OUC1" s="1687"/>
      <c r="OUD1" s="1687"/>
      <c r="OUE1" s="1687"/>
      <c r="OUF1" s="1687"/>
      <c r="OUG1" s="1687"/>
      <c r="OUH1" s="1687"/>
      <c r="OUI1" s="1687"/>
      <c r="OUJ1" s="1687"/>
      <c r="OUK1" s="1687"/>
      <c r="OUL1" s="1687"/>
      <c r="OUM1" s="1687"/>
      <c r="OUN1" s="1687"/>
      <c r="OUO1" s="1687"/>
      <c r="OUP1" s="1687"/>
      <c r="OUQ1" s="1687"/>
      <c r="OUR1" s="1687"/>
      <c r="OUS1" s="1687"/>
      <c r="OUT1" s="1687"/>
      <c r="OUU1" s="1687"/>
      <c r="OUV1" s="1687"/>
      <c r="OUW1" s="1687"/>
      <c r="OUX1" s="1687"/>
      <c r="OUY1" s="1687"/>
      <c r="OUZ1" s="1687"/>
      <c r="OVA1" s="1687"/>
      <c r="OVB1" s="1687"/>
      <c r="OVC1" s="1687"/>
      <c r="OVD1" s="1687"/>
      <c r="OVE1" s="1687"/>
      <c r="OVF1" s="1687"/>
      <c r="OVG1" s="1687"/>
      <c r="OVH1" s="1687"/>
      <c r="OVI1" s="1687"/>
      <c r="OVJ1" s="1687"/>
      <c r="OVK1" s="1687"/>
      <c r="OVL1" s="1687"/>
      <c r="OVM1" s="1687"/>
      <c r="OVN1" s="1687"/>
      <c r="OVO1" s="1687"/>
      <c r="OVP1" s="1687"/>
      <c r="OVQ1" s="1687"/>
      <c r="OVR1" s="1687"/>
      <c r="OVS1" s="1687"/>
      <c r="OVT1" s="1687"/>
      <c r="OVU1" s="1687"/>
      <c r="OVV1" s="1687"/>
      <c r="OVW1" s="1687"/>
      <c r="OVX1" s="1687"/>
      <c r="OVY1" s="1687"/>
      <c r="OVZ1" s="1687"/>
      <c r="OWA1" s="1687"/>
      <c r="OWB1" s="1687"/>
      <c r="OWC1" s="1687"/>
      <c r="OWD1" s="1687"/>
      <c r="OWE1" s="1687"/>
      <c r="OWF1" s="1687"/>
      <c r="OWG1" s="1687"/>
      <c r="OWH1" s="1687"/>
      <c r="OWI1" s="1687"/>
      <c r="OWJ1" s="1687"/>
      <c r="OWK1" s="1687"/>
      <c r="OWL1" s="1687"/>
      <c r="OWM1" s="1687"/>
      <c r="OWN1" s="1687"/>
      <c r="OWO1" s="1687"/>
      <c r="OWP1" s="1687"/>
      <c r="OWQ1" s="1687"/>
      <c r="OWR1" s="1687"/>
      <c r="OWS1" s="1687"/>
      <c r="OWT1" s="1687"/>
      <c r="OWU1" s="1687"/>
      <c r="OWV1" s="1687"/>
      <c r="OWW1" s="1687"/>
      <c r="OWX1" s="1687"/>
      <c r="OWY1" s="1687"/>
      <c r="OWZ1" s="1687"/>
      <c r="OXA1" s="1687"/>
      <c r="OXB1" s="1687"/>
      <c r="OXC1" s="1687"/>
      <c r="OXD1" s="1687"/>
      <c r="OXE1" s="1687"/>
      <c r="OXF1" s="1687"/>
      <c r="OXG1" s="1687"/>
      <c r="OXH1" s="1687"/>
      <c r="OXI1" s="1687"/>
      <c r="OXJ1" s="1687"/>
      <c r="OXK1" s="1687"/>
      <c r="OXL1" s="1687"/>
      <c r="OXM1" s="1687"/>
      <c r="OXN1" s="1687"/>
      <c r="OXO1" s="1687"/>
      <c r="OXP1" s="1687"/>
      <c r="OXQ1" s="1687"/>
      <c r="OXR1" s="1687"/>
      <c r="OXS1" s="1687"/>
      <c r="OXT1" s="1687"/>
      <c r="OXU1" s="1687"/>
      <c r="OXV1" s="1687"/>
      <c r="OXW1" s="1687"/>
      <c r="OXX1" s="1687"/>
      <c r="OXY1" s="1687"/>
      <c r="OXZ1" s="1687"/>
      <c r="OYA1" s="1687"/>
      <c r="OYB1" s="1687"/>
      <c r="OYC1" s="1687"/>
      <c r="OYD1" s="1687"/>
      <c r="OYE1" s="1687"/>
      <c r="OYF1" s="1687"/>
      <c r="OYG1" s="1687"/>
      <c r="OYH1" s="1687"/>
      <c r="OYI1" s="1687"/>
      <c r="OYJ1" s="1687"/>
      <c r="OYK1" s="1687"/>
      <c r="OYL1" s="1687"/>
      <c r="OYM1" s="1687"/>
      <c r="OYN1" s="1687"/>
      <c r="OYO1" s="1687"/>
      <c r="OYP1" s="1687"/>
      <c r="OYQ1" s="1687"/>
      <c r="OYR1" s="1687"/>
      <c r="OYS1" s="1687"/>
      <c r="OYT1" s="1687"/>
      <c r="OYU1" s="1687"/>
      <c r="OYV1" s="1687"/>
      <c r="OYW1" s="1687"/>
      <c r="OYX1" s="1687"/>
      <c r="OYY1" s="1687"/>
      <c r="OYZ1" s="1687"/>
      <c r="OZA1" s="1687"/>
      <c r="OZB1" s="1687"/>
      <c r="OZC1" s="1687"/>
      <c r="OZD1" s="1687"/>
      <c r="OZE1" s="1687"/>
      <c r="OZF1" s="1687"/>
      <c r="OZG1" s="1687"/>
      <c r="OZH1" s="1687"/>
      <c r="OZI1" s="1687"/>
      <c r="OZJ1" s="1687"/>
      <c r="OZK1" s="1687"/>
      <c r="OZL1" s="1687"/>
      <c r="OZM1" s="1687"/>
      <c r="OZN1" s="1687"/>
      <c r="OZO1" s="1687"/>
      <c r="OZP1" s="1687"/>
      <c r="OZQ1" s="1687"/>
      <c r="OZR1" s="1687"/>
      <c r="OZS1" s="1687"/>
      <c r="OZT1" s="1687"/>
      <c r="OZU1" s="1687"/>
      <c r="OZV1" s="1687"/>
      <c r="OZW1" s="1687"/>
      <c r="OZX1" s="1687"/>
      <c r="OZY1" s="1687"/>
      <c r="OZZ1" s="1687"/>
      <c r="PAA1" s="1687"/>
      <c r="PAB1" s="1687"/>
      <c r="PAC1" s="1687"/>
      <c r="PAD1" s="1687"/>
      <c r="PAE1" s="1687"/>
      <c r="PAF1" s="1687"/>
      <c r="PAG1" s="1687"/>
      <c r="PAH1" s="1687"/>
      <c r="PAI1" s="1687"/>
      <c r="PAJ1" s="1687"/>
      <c r="PAK1" s="1687"/>
      <c r="PAL1" s="1687"/>
      <c r="PAM1" s="1687"/>
      <c r="PAN1" s="1687"/>
      <c r="PAO1" s="1687"/>
      <c r="PAP1" s="1687"/>
      <c r="PAQ1" s="1687"/>
      <c r="PAR1" s="1687"/>
      <c r="PAS1" s="1687"/>
      <c r="PAT1" s="1687"/>
      <c r="PAU1" s="1687"/>
      <c r="PAV1" s="1687"/>
      <c r="PAW1" s="1687"/>
      <c r="PAX1" s="1687"/>
      <c r="PAY1" s="1687"/>
      <c r="PAZ1" s="1687"/>
      <c r="PBA1" s="1687"/>
      <c r="PBB1" s="1687"/>
      <c r="PBC1" s="1687"/>
      <c r="PBD1" s="1687"/>
      <c r="PBE1" s="1687"/>
      <c r="PBF1" s="1687"/>
      <c r="PBG1" s="1687"/>
      <c r="PBH1" s="1687"/>
      <c r="PBI1" s="1687"/>
      <c r="PBJ1" s="1687"/>
      <c r="PBK1" s="1687"/>
      <c r="PBL1" s="1687"/>
      <c r="PBM1" s="1687"/>
      <c r="PBN1" s="1687"/>
      <c r="PBO1" s="1687"/>
      <c r="PBP1" s="1687"/>
      <c r="PBQ1" s="1687"/>
      <c r="PBR1" s="1687"/>
      <c r="PBS1" s="1687"/>
      <c r="PBT1" s="1687"/>
      <c r="PBU1" s="1687"/>
      <c r="PBV1" s="1687"/>
      <c r="PBW1" s="1687"/>
      <c r="PBX1" s="1687"/>
      <c r="PBY1" s="1687"/>
      <c r="PBZ1" s="1687"/>
      <c r="PCA1" s="1687"/>
      <c r="PCB1" s="1687"/>
      <c r="PCC1" s="1687"/>
      <c r="PCD1" s="1687"/>
      <c r="PCE1" s="1687"/>
      <c r="PCF1" s="1687"/>
      <c r="PCG1" s="1687"/>
      <c r="PCH1" s="1687"/>
      <c r="PCI1" s="1687"/>
      <c r="PCJ1" s="1687"/>
      <c r="PCK1" s="1687"/>
      <c r="PCL1" s="1687"/>
      <c r="PCM1" s="1687"/>
      <c r="PCN1" s="1687"/>
      <c r="PCO1" s="1687"/>
      <c r="PCP1" s="1687"/>
      <c r="PCQ1" s="1687"/>
      <c r="PCR1" s="1687"/>
      <c r="PCS1" s="1687"/>
      <c r="PCT1" s="1687"/>
      <c r="PCU1" s="1687"/>
      <c r="PCV1" s="1687"/>
      <c r="PCW1" s="1687"/>
      <c r="PCX1" s="1687"/>
      <c r="PCY1" s="1687"/>
      <c r="PCZ1" s="1687"/>
      <c r="PDA1" s="1687"/>
      <c r="PDB1" s="1687"/>
      <c r="PDC1" s="1687"/>
      <c r="PDD1" s="1687"/>
      <c r="PDE1" s="1687"/>
      <c r="PDF1" s="1687"/>
      <c r="PDG1" s="1687"/>
      <c r="PDH1" s="1687"/>
      <c r="PDI1" s="1687"/>
      <c r="PDJ1" s="1687"/>
      <c r="PDK1" s="1687"/>
      <c r="PDL1" s="1687"/>
      <c r="PDM1" s="1687"/>
      <c r="PDN1" s="1687"/>
      <c r="PDO1" s="1687"/>
      <c r="PDP1" s="1687"/>
      <c r="PDQ1" s="1687"/>
      <c r="PDR1" s="1687"/>
      <c r="PDS1" s="1687"/>
      <c r="PDT1" s="1687"/>
      <c r="PDU1" s="1687"/>
      <c r="PDV1" s="1687"/>
      <c r="PDW1" s="1687"/>
      <c r="PDX1" s="1687"/>
      <c r="PDY1" s="1687"/>
      <c r="PDZ1" s="1687"/>
      <c r="PEA1" s="1687"/>
      <c r="PEB1" s="1687"/>
      <c r="PEC1" s="1687"/>
      <c r="PED1" s="1687"/>
      <c r="PEE1" s="1687"/>
      <c r="PEF1" s="1687"/>
      <c r="PEG1" s="1687"/>
      <c r="PEH1" s="1687"/>
      <c r="PEI1" s="1687"/>
      <c r="PEJ1" s="1687"/>
      <c r="PEK1" s="1687"/>
      <c r="PEL1" s="1687"/>
      <c r="PEM1" s="1687"/>
      <c r="PEN1" s="1687"/>
      <c r="PEO1" s="1687"/>
      <c r="PEP1" s="1687"/>
      <c r="PEQ1" s="1687"/>
      <c r="PER1" s="1687"/>
      <c r="PES1" s="1687"/>
      <c r="PET1" s="1687"/>
      <c r="PEU1" s="1687"/>
      <c r="PEV1" s="1687"/>
      <c r="PEW1" s="1687"/>
      <c r="PEX1" s="1687"/>
      <c r="PEY1" s="1687"/>
      <c r="PEZ1" s="1687"/>
      <c r="PFA1" s="1687"/>
      <c r="PFB1" s="1687"/>
      <c r="PFC1" s="1687"/>
      <c r="PFD1" s="1687"/>
      <c r="PFE1" s="1687"/>
      <c r="PFF1" s="1687"/>
      <c r="PFG1" s="1687"/>
      <c r="PFH1" s="1687"/>
      <c r="PFI1" s="1687"/>
      <c r="PFJ1" s="1687"/>
      <c r="PFK1" s="1687"/>
      <c r="PFL1" s="1687"/>
      <c r="PFM1" s="1687"/>
      <c r="PFN1" s="1687"/>
      <c r="PFO1" s="1687"/>
      <c r="PFP1" s="1687"/>
      <c r="PFQ1" s="1687"/>
      <c r="PFR1" s="1687"/>
      <c r="PFS1" s="1687"/>
      <c r="PFT1" s="1687"/>
      <c r="PFU1" s="1687"/>
      <c r="PFV1" s="1687"/>
      <c r="PFW1" s="1687"/>
      <c r="PFX1" s="1687"/>
      <c r="PFY1" s="1687"/>
      <c r="PFZ1" s="1687"/>
      <c r="PGA1" s="1687"/>
      <c r="PGB1" s="1687"/>
      <c r="PGC1" s="1687"/>
      <c r="PGD1" s="1687"/>
      <c r="PGE1" s="1687"/>
      <c r="PGF1" s="1687"/>
      <c r="PGG1" s="1687"/>
      <c r="PGH1" s="1687"/>
      <c r="PGI1" s="1687"/>
      <c r="PGJ1" s="1687"/>
      <c r="PGK1" s="1687"/>
      <c r="PGL1" s="1687"/>
      <c r="PGM1" s="1687"/>
      <c r="PGN1" s="1687"/>
      <c r="PGO1" s="1687"/>
      <c r="PGP1" s="1687"/>
      <c r="PGQ1" s="1687"/>
      <c r="PGR1" s="1687"/>
      <c r="PGS1" s="1687"/>
      <c r="PGT1" s="1687"/>
      <c r="PGU1" s="1687"/>
      <c r="PGV1" s="1687"/>
      <c r="PGW1" s="1687"/>
      <c r="PGX1" s="1687"/>
      <c r="PGY1" s="1687"/>
      <c r="PGZ1" s="1687"/>
      <c r="PHA1" s="1687"/>
      <c r="PHB1" s="1687"/>
      <c r="PHC1" s="1687"/>
      <c r="PHD1" s="1687"/>
      <c r="PHE1" s="1687"/>
      <c r="PHF1" s="1687"/>
      <c r="PHG1" s="1687"/>
      <c r="PHH1" s="1687"/>
      <c r="PHI1" s="1687"/>
      <c r="PHJ1" s="1687"/>
      <c r="PHK1" s="1687"/>
      <c r="PHL1" s="1687"/>
      <c r="PHM1" s="1687"/>
      <c r="PHN1" s="1687"/>
      <c r="PHO1" s="1687"/>
      <c r="PHP1" s="1687"/>
      <c r="PHQ1" s="1687"/>
      <c r="PHR1" s="1687"/>
      <c r="PHS1" s="1687"/>
      <c r="PHT1" s="1687"/>
      <c r="PHU1" s="1687"/>
      <c r="PHV1" s="1687"/>
      <c r="PHW1" s="1687"/>
      <c r="PHX1" s="1687"/>
      <c r="PHY1" s="1687"/>
      <c r="PHZ1" s="1687"/>
      <c r="PIA1" s="1687"/>
      <c r="PIB1" s="1687"/>
      <c r="PIC1" s="1687"/>
      <c r="PID1" s="1687"/>
      <c r="PIE1" s="1687"/>
      <c r="PIF1" s="1687"/>
      <c r="PIG1" s="1687"/>
      <c r="PIH1" s="1687"/>
      <c r="PII1" s="1687"/>
      <c r="PIJ1" s="1687"/>
      <c r="PIK1" s="1687"/>
      <c r="PIL1" s="1687"/>
      <c r="PIM1" s="1687"/>
      <c r="PIN1" s="1687"/>
      <c r="PIO1" s="1687"/>
      <c r="PIP1" s="1687"/>
      <c r="PIQ1" s="1687"/>
      <c r="PIR1" s="1687"/>
      <c r="PIS1" s="1687"/>
      <c r="PIT1" s="1687"/>
      <c r="PIU1" s="1687"/>
      <c r="PIV1" s="1687"/>
      <c r="PIW1" s="1687"/>
      <c r="PIX1" s="1687"/>
      <c r="PIY1" s="1687"/>
      <c r="PIZ1" s="1687"/>
      <c r="PJA1" s="1687"/>
      <c r="PJB1" s="1687"/>
      <c r="PJC1" s="1687"/>
      <c r="PJD1" s="1687"/>
      <c r="PJE1" s="1687"/>
      <c r="PJF1" s="1687"/>
      <c r="PJG1" s="1687"/>
      <c r="PJH1" s="1687"/>
      <c r="PJI1" s="1687"/>
      <c r="PJJ1" s="1687"/>
      <c r="PJK1" s="1687"/>
      <c r="PJL1" s="1687"/>
      <c r="PJM1" s="1687"/>
      <c r="PJN1" s="1687"/>
      <c r="PJO1" s="1687"/>
      <c r="PJP1" s="1687"/>
      <c r="PJQ1" s="1687"/>
      <c r="PJR1" s="1687"/>
      <c r="PJS1" s="1687"/>
      <c r="PJT1" s="1687"/>
      <c r="PJU1" s="1687"/>
      <c r="PJV1" s="1687"/>
      <c r="PJW1" s="1687"/>
      <c r="PJX1" s="1687"/>
      <c r="PJY1" s="1687"/>
      <c r="PJZ1" s="1687"/>
      <c r="PKA1" s="1687"/>
      <c r="PKB1" s="1687"/>
      <c r="PKC1" s="1687"/>
      <c r="PKD1" s="1687"/>
      <c r="PKE1" s="1687"/>
      <c r="PKF1" s="1687"/>
      <c r="PKG1" s="1687"/>
      <c r="PKH1" s="1687"/>
      <c r="PKI1" s="1687"/>
      <c r="PKJ1" s="1687"/>
      <c r="PKK1" s="1687"/>
      <c r="PKL1" s="1687"/>
      <c r="PKM1" s="1687"/>
      <c r="PKN1" s="1687"/>
      <c r="PKO1" s="1687"/>
      <c r="PKP1" s="1687"/>
      <c r="PKQ1" s="1687"/>
      <c r="PKR1" s="1687"/>
      <c r="PKS1" s="1687"/>
      <c r="PKT1" s="1687"/>
      <c r="PKU1" s="1687"/>
      <c r="PKV1" s="1687"/>
      <c r="PKW1" s="1687"/>
      <c r="PKX1" s="1687"/>
      <c r="PKY1" s="1687"/>
      <c r="PKZ1" s="1687"/>
      <c r="PLA1" s="1687"/>
      <c r="PLB1" s="1687"/>
      <c r="PLC1" s="1687"/>
      <c r="PLD1" s="1687"/>
      <c r="PLE1" s="1687"/>
      <c r="PLF1" s="1687"/>
      <c r="PLG1" s="1687"/>
      <c r="PLH1" s="1687"/>
      <c r="PLI1" s="1687"/>
      <c r="PLJ1" s="1687"/>
      <c r="PLK1" s="1687"/>
      <c r="PLL1" s="1687"/>
      <c r="PLM1" s="1687"/>
      <c r="PLN1" s="1687"/>
      <c r="PLO1" s="1687"/>
      <c r="PLP1" s="1687"/>
      <c r="PLQ1" s="1687"/>
      <c r="PLR1" s="1687"/>
      <c r="PLS1" s="1687"/>
      <c r="PLT1" s="1687"/>
      <c r="PLU1" s="1687"/>
      <c r="PLV1" s="1687"/>
      <c r="PLW1" s="1687"/>
      <c r="PLX1" s="1687"/>
      <c r="PLY1" s="1687"/>
      <c r="PLZ1" s="1687"/>
      <c r="PMA1" s="1687"/>
      <c r="PMB1" s="1687"/>
      <c r="PMC1" s="1687"/>
      <c r="PMD1" s="1687"/>
      <c r="PME1" s="1687"/>
      <c r="PMF1" s="1687"/>
      <c r="PMG1" s="1687"/>
      <c r="PMH1" s="1687"/>
      <c r="PMI1" s="1687"/>
      <c r="PMJ1" s="1687"/>
      <c r="PMK1" s="1687"/>
      <c r="PML1" s="1687"/>
      <c r="PMM1" s="1687"/>
      <c r="PMN1" s="1687"/>
      <c r="PMO1" s="1687"/>
      <c r="PMP1" s="1687"/>
      <c r="PMQ1" s="1687"/>
      <c r="PMR1" s="1687"/>
      <c r="PMS1" s="1687"/>
      <c r="PMT1" s="1687"/>
      <c r="PMU1" s="1687"/>
      <c r="PMV1" s="1687"/>
      <c r="PMW1" s="1687"/>
      <c r="PMX1" s="1687"/>
      <c r="PMY1" s="1687"/>
      <c r="PMZ1" s="1687"/>
      <c r="PNA1" s="1687"/>
      <c r="PNB1" s="1687"/>
      <c r="PNC1" s="1687"/>
      <c r="PND1" s="1687"/>
      <c r="PNE1" s="1687"/>
      <c r="PNF1" s="1687"/>
      <c r="PNG1" s="1687"/>
      <c r="PNH1" s="1687"/>
      <c r="PNI1" s="1687"/>
      <c r="PNJ1" s="1687"/>
      <c r="PNK1" s="1687"/>
      <c r="PNL1" s="1687"/>
      <c r="PNM1" s="1687"/>
      <c r="PNN1" s="1687"/>
      <c r="PNO1" s="1687"/>
      <c r="PNP1" s="1687"/>
      <c r="PNQ1" s="1687"/>
      <c r="PNR1" s="1687"/>
      <c r="PNS1" s="1687"/>
      <c r="PNT1" s="1687"/>
      <c r="PNU1" s="1687"/>
      <c r="PNV1" s="1687"/>
      <c r="PNW1" s="1687"/>
      <c r="PNX1" s="1687"/>
      <c r="PNY1" s="1687"/>
      <c r="PNZ1" s="1687"/>
      <c r="POA1" s="1687"/>
      <c r="POB1" s="1687"/>
      <c r="POC1" s="1687"/>
      <c r="POD1" s="1687"/>
      <c r="POE1" s="1687"/>
      <c r="POF1" s="1687"/>
      <c r="POG1" s="1687"/>
      <c r="POH1" s="1687"/>
      <c r="POI1" s="1687"/>
      <c r="POJ1" s="1687"/>
      <c r="POK1" s="1687"/>
      <c r="POL1" s="1687"/>
      <c r="POM1" s="1687"/>
      <c r="PON1" s="1687"/>
      <c r="POO1" s="1687"/>
      <c r="POP1" s="1687"/>
      <c r="POQ1" s="1687"/>
      <c r="POR1" s="1687"/>
      <c r="POS1" s="1687"/>
      <c r="POT1" s="1687"/>
      <c r="POU1" s="1687"/>
      <c r="POV1" s="1687"/>
      <c r="POW1" s="1687"/>
      <c r="POX1" s="1687"/>
      <c r="POY1" s="1687"/>
      <c r="POZ1" s="1687"/>
      <c r="PPA1" s="1687"/>
      <c r="PPB1" s="1687"/>
      <c r="PPC1" s="1687"/>
      <c r="PPD1" s="1687"/>
      <c r="PPE1" s="1687"/>
      <c r="PPF1" s="1687"/>
      <c r="PPG1" s="1687"/>
      <c r="PPH1" s="1687"/>
      <c r="PPI1" s="1687"/>
      <c r="PPJ1" s="1687"/>
      <c r="PPK1" s="1687"/>
      <c r="PPL1" s="1687"/>
      <c r="PPM1" s="1687"/>
      <c r="PPN1" s="1687"/>
      <c r="PPO1" s="1687"/>
      <c r="PPP1" s="1687"/>
      <c r="PPQ1" s="1687"/>
      <c r="PPR1" s="1687"/>
      <c r="PPS1" s="1687"/>
      <c r="PPT1" s="1687"/>
      <c r="PPU1" s="1687"/>
      <c r="PPV1" s="1687"/>
      <c r="PPW1" s="1687"/>
      <c r="PPX1" s="1687"/>
      <c r="PPY1" s="1687"/>
      <c r="PPZ1" s="1687"/>
      <c r="PQA1" s="1687"/>
      <c r="PQB1" s="1687"/>
      <c r="PQC1" s="1687"/>
      <c r="PQD1" s="1687"/>
      <c r="PQE1" s="1687"/>
      <c r="PQF1" s="1687"/>
      <c r="PQG1" s="1687"/>
      <c r="PQH1" s="1687"/>
      <c r="PQI1" s="1687"/>
      <c r="PQJ1" s="1687"/>
      <c r="PQK1" s="1687"/>
      <c r="PQL1" s="1687"/>
      <c r="PQM1" s="1687"/>
      <c r="PQN1" s="1687"/>
      <c r="PQO1" s="1687"/>
      <c r="PQP1" s="1687"/>
      <c r="PQQ1" s="1687"/>
      <c r="PQR1" s="1687"/>
      <c r="PQS1" s="1687"/>
      <c r="PQT1" s="1687"/>
      <c r="PQU1" s="1687"/>
      <c r="PQV1" s="1687"/>
      <c r="PQW1" s="1687"/>
      <c r="PQX1" s="1687"/>
      <c r="PQY1" s="1687"/>
      <c r="PQZ1" s="1687"/>
      <c r="PRA1" s="1687"/>
      <c r="PRB1" s="1687"/>
      <c r="PRC1" s="1687"/>
      <c r="PRD1" s="1687"/>
      <c r="PRE1" s="1687"/>
      <c r="PRF1" s="1687"/>
      <c r="PRG1" s="1687"/>
      <c r="PRH1" s="1687"/>
      <c r="PRI1" s="1687"/>
      <c r="PRJ1" s="1687"/>
      <c r="PRK1" s="1687"/>
      <c r="PRL1" s="1687"/>
      <c r="PRM1" s="1687"/>
      <c r="PRN1" s="1687"/>
      <c r="PRO1" s="1687"/>
      <c r="PRP1" s="1687"/>
      <c r="PRQ1" s="1687"/>
      <c r="PRR1" s="1687"/>
      <c r="PRS1" s="1687"/>
      <c r="PRT1" s="1687"/>
      <c r="PRU1" s="1687"/>
      <c r="PRV1" s="1687"/>
      <c r="PRW1" s="1687"/>
      <c r="PRX1" s="1687"/>
      <c r="PRY1" s="1687"/>
      <c r="PRZ1" s="1687"/>
      <c r="PSA1" s="1687"/>
      <c r="PSB1" s="1687"/>
      <c r="PSC1" s="1687"/>
      <c r="PSD1" s="1687"/>
      <c r="PSE1" s="1687"/>
      <c r="PSF1" s="1687"/>
      <c r="PSG1" s="1687"/>
      <c r="PSH1" s="1687"/>
      <c r="PSI1" s="1687"/>
      <c r="PSJ1" s="1687"/>
      <c r="PSK1" s="1687"/>
      <c r="PSL1" s="1687"/>
      <c r="PSM1" s="1687"/>
      <c r="PSN1" s="1687"/>
      <c r="PSO1" s="1687"/>
      <c r="PSP1" s="1687"/>
      <c r="PSQ1" s="1687"/>
      <c r="PSR1" s="1687"/>
      <c r="PSS1" s="1687"/>
      <c r="PST1" s="1687"/>
      <c r="PSU1" s="1687"/>
      <c r="PSV1" s="1687"/>
      <c r="PSW1" s="1687"/>
      <c r="PSX1" s="1687"/>
      <c r="PSY1" s="1687"/>
      <c r="PSZ1" s="1687"/>
      <c r="PTA1" s="1687"/>
      <c r="PTB1" s="1687"/>
      <c r="PTC1" s="1687"/>
      <c r="PTD1" s="1687"/>
      <c r="PTE1" s="1687"/>
      <c r="PTF1" s="1687"/>
      <c r="PTG1" s="1687"/>
      <c r="PTH1" s="1687"/>
      <c r="PTI1" s="1687"/>
      <c r="PTJ1" s="1687"/>
      <c r="PTK1" s="1687"/>
      <c r="PTL1" s="1687"/>
      <c r="PTM1" s="1687"/>
      <c r="PTN1" s="1687"/>
      <c r="PTO1" s="1687"/>
      <c r="PTP1" s="1687"/>
      <c r="PTQ1" s="1687"/>
      <c r="PTR1" s="1687"/>
      <c r="PTS1" s="1687"/>
      <c r="PTT1" s="1687"/>
      <c r="PTU1" s="1687"/>
      <c r="PTV1" s="1687"/>
      <c r="PTW1" s="1687"/>
      <c r="PTX1" s="1687"/>
      <c r="PTY1" s="1687"/>
      <c r="PTZ1" s="1687"/>
      <c r="PUA1" s="1687"/>
      <c r="PUB1" s="1687"/>
      <c r="PUC1" s="1687"/>
      <c r="PUD1" s="1687"/>
      <c r="PUE1" s="1687"/>
      <c r="PUF1" s="1687"/>
      <c r="PUG1" s="1687"/>
      <c r="PUH1" s="1687"/>
      <c r="PUI1" s="1687"/>
      <c r="PUJ1" s="1687"/>
      <c r="PUK1" s="1687"/>
      <c r="PUL1" s="1687"/>
      <c r="PUM1" s="1687"/>
      <c r="PUN1" s="1687"/>
      <c r="PUO1" s="1687"/>
      <c r="PUP1" s="1687"/>
      <c r="PUQ1" s="1687"/>
      <c r="PUR1" s="1687"/>
      <c r="PUS1" s="1687"/>
      <c r="PUT1" s="1687"/>
      <c r="PUU1" s="1687"/>
      <c r="PUV1" s="1687"/>
      <c r="PUW1" s="1687"/>
      <c r="PUX1" s="1687"/>
      <c r="PUY1" s="1687"/>
      <c r="PUZ1" s="1687"/>
      <c r="PVA1" s="1687"/>
      <c r="PVB1" s="1687"/>
      <c r="PVC1" s="1687"/>
      <c r="PVD1" s="1687"/>
      <c r="PVE1" s="1687"/>
      <c r="PVF1" s="1687"/>
      <c r="PVG1" s="1687"/>
      <c r="PVH1" s="1687"/>
      <c r="PVI1" s="1687"/>
      <c r="PVJ1" s="1687"/>
      <c r="PVK1" s="1687"/>
      <c r="PVL1" s="1687"/>
      <c r="PVM1" s="1687"/>
      <c r="PVN1" s="1687"/>
      <c r="PVO1" s="1687"/>
      <c r="PVP1" s="1687"/>
      <c r="PVQ1" s="1687"/>
      <c r="PVR1" s="1687"/>
      <c r="PVS1" s="1687"/>
      <c r="PVT1" s="1687"/>
      <c r="PVU1" s="1687"/>
      <c r="PVV1" s="1687"/>
      <c r="PVW1" s="1687"/>
      <c r="PVX1" s="1687"/>
      <c r="PVY1" s="1687"/>
      <c r="PVZ1" s="1687"/>
      <c r="PWA1" s="1687"/>
      <c r="PWB1" s="1687"/>
      <c r="PWC1" s="1687"/>
      <c r="PWD1" s="1687"/>
      <c r="PWE1" s="1687"/>
      <c r="PWF1" s="1687"/>
      <c r="PWG1" s="1687"/>
      <c r="PWH1" s="1687"/>
      <c r="PWI1" s="1687"/>
      <c r="PWJ1" s="1687"/>
      <c r="PWK1" s="1687"/>
      <c r="PWL1" s="1687"/>
      <c r="PWM1" s="1687"/>
      <c r="PWN1" s="1687"/>
      <c r="PWO1" s="1687"/>
      <c r="PWP1" s="1687"/>
      <c r="PWQ1" s="1687"/>
      <c r="PWR1" s="1687"/>
      <c r="PWS1" s="1687"/>
      <c r="PWT1" s="1687"/>
      <c r="PWU1" s="1687"/>
      <c r="PWV1" s="1687"/>
      <c r="PWW1" s="1687"/>
      <c r="PWX1" s="1687"/>
      <c r="PWY1" s="1687"/>
      <c r="PWZ1" s="1687"/>
      <c r="PXA1" s="1687"/>
      <c r="PXB1" s="1687"/>
      <c r="PXC1" s="1687"/>
      <c r="PXD1" s="1687"/>
      <c r="PXE1" s="1687"/>
      <c r="PXF1" s="1687"/>
      <c r="PXG1" s="1687"/>
      <c r="PXH1" s="1687"/>
      <c r="PXI1" s="1687"/>
      <c r="PXJ1" s="1687"/>
      <c r="PXK1" s="1687"/>
      <c r="PXL1" s="1687"/>
      <c r="PXM1" s="1687"/>
      <c r="PXN1" s="1687"/>
      <c r="PXO1" s="1687"/>
      <c r="PXP1" s="1687"/>
      <c r="PXQ1" s="1687"/>
      <c r="PXR1" s="1687"/>
      <c r="PXS1" s="1687"/>
      <c r="PXT1" s="1687"/>
      <c r="PXU1" s="1687"/>
      <c r="PXV1" s="1687"/>
      <c r="PXW1" s="1687"/>
      <c r="PXX1" s="1687"/>
      <c r="PXY1" s="1687"/>
      <c r="PXZ1" s="1687"/>
      <c r="PYA1" s="1687"/>
      <c r="PYB1" s="1687"/>
      <c r="PYC1" s="1687"/>
      <c r="PYD1" s="1687"/>
      <c r="PYE1" s="1687"/>
      <c r="PYF1" s="1687"/>
      <c r="PYG1" s="1687"/>
      <c r="PYH1" s="1687"/>
      <c r="PYI1" s="1687"/>
      <c r="PYJ1" s="1687"/>
      <c r="PYK1" s="1687"/>
      <c r="PYL1" s="1687"/>
      <c r="PYM1" s="1687"/>
      <c r="PYN1" s="1687"/>
      <c r="PYO1" s="1687"/>
      <c r="PYP1" s="1687"/>
      <c r="PYQ1" s="1687"/>
      <c r="PYR1" s="1687"/>
      <c r="PYS1" s="1687"/>
      <c r="PYT1" s="1687"/>
      <c r="PYU1" s="1687"/>
      <c r="PYV1" s="1687"/>
      <c r="PYW1" s="1687"/>
      <c r="PYX1" s="1687"/>
      <c r="PYY1" s="1687"/>
      <c r="PYZ1" s="1687"/>
      <c r="PZA1" s="1687"/>
      <c r="PZB1" s="1687"/>
      <c r="PZC1" s="1687"/>
      <c r="PZD1" s="1687"/>
      <c r="PZE1" s="1687"/>
      <c r="PZF1" s="1687"/>
      <c r="PZG1" s="1687"/>
      <c r="PZH1" s="1687"/>
      <c r="PZI1" s="1687"/>
      <c r="PZJ1" s="1687"/>
      <c r="PZK1" s="1687"/>
      <c r="PZL1" s="1687"/>
      <c r="PZM1" s="1687"/>
      <c r="PZN1" s="1687"/>
      <c r="PZO1" s="1687"/>
      <c r="PZP1" s="1687"/>
      <c r="PZQ1" s="1687"/>
      <c r="PZR1" s="1687"/>
      <c r="PZS1" s="1687"/>
      <c r="PZT1" s="1687"/>
      <c r="PZU1" s="1687"/>
      <c r="PZV1" s="1687"/>
      <c r="PZW1" s="1687"/>
      <c r="PZX1" s="1687"/>
      <c r="PZY1" s="1687"/>
      <c r="PZZ1" s="1687"/>
      <c r="QAA1" s="1687"/>
      <c r="QAB1" s="1687"/>
      <c r="QAC1" s="1687"/>
      <c r="QAD1" s="1687"/>
      <c r="QAE1" s="1687"/>
      <c r="QAF1" s="1687"/>
      <c r="QAG1" s="1687"/>
      <c r="QAH1" s="1687"/>
      <c r="QAI1" s="1687"/>
      <c r="QAJ1" s="1687"/>
      <c r="QAK1" s="1687"/>
      <c r="QAL1" s="1687"/>
      <c r="QAM1" s="1687"/>
      <c r="QAN1" s="1687"/>
      <c r="QAO1" s="1687"/>
      <c r="QAP1" s="1687"/>
      <c r="QAQ1" s="1687"/>
      <c r="QAR1" s="1687"/>
      <c r="QAS1" s="1687"/>
      <c r="QAT1" s="1687"/>
      <c r="QAU1" s="1687"/>
      <c r="QAV1" s="1687"/>
      <c r="QAW1" s="1687"/>
      <c r="QAX1" s="1687"/>
      <c r="QAY1" s="1687"/>
      <c r="QAZ1" s="1687"/>
      <c r="QBA1" s="1687"/>
      <c r="QBB1" s="1687"/>
      <c r="QBC1" s="1687"/>
      <c r="QBD1" s="1687"/>
      <c r="QBE1" s="1687"/>
      <c r="QBF1" s="1687"/>
      <c r="QBG1" s="1687"/>
      <c r="QBH1" s="1687"/>
      <c r="QBI1" s="1687"/>
      <c r="QBJ1" s="1687"/>
      <c r="QBK1" s="1687"/>
      <c r="QBL1" s="1687"/>
      <c r="QBM1" s="1687"/>
      <c r="QBN1" s="1687"/>
      <c r="QBO1" s="1687"/>
      <c r="QBP1" s="1687"/>
      <c r="QBQ1" s="1687"/>
      <c r="QBR1" s="1687"/>
      <c r="QBS1" s="1687"/>
      <c r="QBT1" s="1687"/>
      <c r="QBU1" s="1687"/>
      <c r="QBV1" s="1687"/>
      <c r="QBW1" s="1687"/>
      <c r="QBX1" s="1687"/>
      <c r="QBY1" s="1687"/>
      <c r="QBZ1" s="1687"/>
      <c r="QCA1" s="1687"/>
      <c r="QCB1" s="1687"/>
      <c r="QCC1" s="1687"/>
      <c r="QCD1" s="1687"/>
      <c r="QCE1" s="1687"/>
      <c r="QCF1" s="1687"/>
      <c r="QCG1" s="1687"/>
      <c r="QCH1" s="1687"/>
      <c r="QCI1" s="1687"/>
      <c r="QCJ1" s="1687"/>
      <c r="QCK1" s="1687"/>
      <c r="QCL1" s="1687"/>
      <c r="QCM1" s="1687"/>
      <c r="QCN1" s="1687"/>
      <c r="QCO1" s="1687"/>
      <c r="QCP1" s="1687"/>
      <c r="QCQ1" s="1687"/>
      <c r="QCR1" s="1687"/>
      <c r="QCS1" s="1687"/>
      <c r="QCT1" s="1687"/>
      <c r="QCU1" s="1687"/>
      <c r="QCV1" s="1687"/>
      <c r="QCW1" s="1687"/>
      <c r="QCX1" s="1687"/>
      <c r="QCY1" s="1687"/>
      <c r="QCZ1" s="1687"/>
      <c r="QDA1" s="1687"/>
      <c r="QDB1" s="1687"/>
      <c r="QDC1" s="1687"/>
      <c r="QDD1" s="1687"/>
      <c r="QDE1" s="1687"/>
      <c r="QDF1" s="1687"/>
      <c r="QDG1" s="1687"/>
      <c r="QDH1" s="1687"/>
      <c r="QDI1" s="1687"/>
      <c r="QDJ1" s="1687"/>
      <c r="QDK1" s="1687"/>
      <c r="QDL1" s="1687"/>
      <c r="QDM1" s="1687"/>
      <c r="QDN1" s="1687"/>
      <c r="QDO1" s="1687"/>
      <c r="QDP1" s="1687"/>
      <c r="QDQ1" s="1687"/>
      <c r="QDR1" s="1687"/>
      <c r="QDS1" s="1687"/>
      <c r="QDT1" s="1687"/>
      <c r="QDU1" s="1687"/>
      <c r="QDV1" s="1687"/>
      <c r="QDW1" s="1687"/>
      <c r="QDX1" s="1687"/>
      <c r="QDY1" s="1687"/>
      <c r="QDZ1" s="1687"/>
      <c r="QEA1" s="1687"/>
      <c r="QEB1" s="1687"/>
      <c r="QEC1" s="1687"/>
      <c r="QED1" s="1687"/>
      <c r="QEE1" s="1687"/>
      <c r="QEF1" s="1687"/>
      <c r="QEG1" s="1687"/>
      <c r="QEH1" s="1687"/>
      <c r="QEI1" s="1687"/>
      <c r="QEJ1" s="1687"/>
      <c r="QEK1" s="1687"/>
      <c r="QEL1" s="1687"/>
      <c r="QEM1" s="1687"/>
      <c r="QEN1" s="1687"/>
      <c r="QEO1" s="1687"/>
      <c r="QEP1" s="1687"/>
      <c r="QEQ1" s="1687"/>
      <c r="QER1" s="1687"/>
      <c r="QES1" s="1687"/>
      <c r="QET1" s="1687"/>
      <c r="QEU1" s="1687"/>
      <c r="QEV1" s="1687"/>
      <c r="QEW1" s="1687"/>
      <c r="QEX1" s="1687"/>
      <c r="QEY1" s="1687"/>
      <c r="QEZ1" s="1687"/>
      <c r="QFA1" s="1687"/>
      <c r="QFB1" s="1687"/>
      <c r="QFC1" s="1687"/>
      <c r="QFD1" s="1687"/>
      <c r="QFE1" s="1687"/>
      <c r="QFF1" s="1687"/>
      <c r="QFG1" s="1687"/>
      <c r="QFH1" s="1687"/>
      <c r="QFI1" s="1687"/>
      <c r="QFJ1" s="1687"/>
      <c r="QFK1" s="1687"/>
      <c r="QFL1" s="1687"/>
      <c r="QFM1" s="1687"/>
      <c r="QFN1" s="1687"/>
      <c r="QFO1" s="1687"/>
      <c r="QFP1" s="1687"/>
      <c r="QFQ1" s="1687"/>
      <c r="QFR1" s="1687"/>
      <c r="QFS1" s="1687"/>
      <c r="QFT1" s="1687"/>
      <c r="QFU1" s="1687"/>
      <c r="QFV1" s="1687"/>
      <c r="QFW1" s="1687"/>
      <c r="QFX1" s="1687"/>
      <c r="QFY1" s="1687"/>
      <c r="QFZ1" s="1687"/>
      <c r="QGA1" s="1687"/>
      <c r="QGB1" s="1687"/>
      <c r="QGC1" s="1687"/>
      <c r="QGD1" s="1687"/>
      <c r="QGE1" s="1687"/>
      <c r="QGF1" s="1687"/>
      <c r="QGG1" s="1687"/>
      <c r="QGH1" s="1687"/>
      <c r="QGI1" s="1687"/>
      <c r="QGJ1" s="1687"/>
      <c r="QGK1" s="1687"/>
      <c r="QGL1" s="1687"/>
      <c r="QGM1" s="1687"/>
      <c r="QGN1" s="1687"/>
      <c r="QGO1" s="1687"/>
      <c r="QGP1" s="1687"/>
      <c r="QGQ1" s="1687"/>
      <c r="QGR1" s="1687"/>
      <c r="QGS1" s="1687"/>
      <c r="QGT1" s="1687"/>
      <c r="QGU1" s="1687"/>
      <c r="QGV1" s="1687"/>
      <c r="QGW1" s="1687"/>
      <c r="QGX1" s="1687"/>
      <c r="QGY1" s="1687"/>
      <c r="QGZ1" s="1687"/>
      <c r="QHA1" s="1687"/>
      <c r="QHB1" s="1687"/>
      <c r="QHC1" s="1687"/>
      <c r="QHD1" s="1687"/>
      <c r="QHE1" s="1687"/>
      <c r="QHF1" s="1687"/>
      <c r="QHG1" s="1687"/>
      <c r="QHH1" s="1687"/>
      <c r="QHI1" s="1687"/>
      <c r="QHJ1" s="1687"/>
      <c r="QHK1" s="1687"/>
      <c r="QHL1" s="1687"/>
      <c r="QHM1" s="1687"/>
      <c r="QHN1" s="1687"/>
      <c r="QHO1" s="1687"/>
      <c r="QHP1" s="1687"/>
      <c r="QHQ1" s="1687"/>
      <c r="QHR1" s="1687"/>
      <c r="QHS1" s="1687"/>
      <c r="QHT1" s="1687"/>
      <c r="QHU1" s="1687"/>
      <c r="QHV1" s="1687"/>
      <c r="QHW1" s="1687"/>
      <c r="QHX1" s="1687"/>
      <c r="QHY1" s="1687"/>
      <c r="QHZ1" s="1687"/>
      <c r="QIA1" s="1687"/>
      <c r="QIB1" s="1687"/>
      <c r="QIC1" s="1687"/>
      <c r="QID1" s="1687"/>
      <c r="QIE1" s="1687"/>
      <c r="QIF1" s="1687"/>
      <c r="QIG1" s="1687"/>
      <c r="QIH1" s="1687"/>
      <c r="QII1" s="1687"/>
      <c r="QIJ1" s="1687"/>
      <c r="QIK1" s="1687"/>
      <c r="QIL1" s="1687"/>
      <c r="QIM1" s="1687"/>
      <c r="QIN1" s="1687"/>
      <c r="QIO1" s="1687"/>
      <c r="QIP1" s="1687"/>
      <c r="QIQ1" s="1687"/>
      <c r="QIR1" s="1687"/>
      <c r="QIS1" s="1687"/>
      <c r="QIT1" s="1687"/>
      <c r="QIU1" s="1687"/>
      <c r="QIV1" s="1687"/>
      <c r="QIW1" s="1687"/>
      <c r="QIX1" s="1687"/>
      <c r="QIY1" s="1687"/>
      <c r="QIZ1" s="1687"/>
      <c r="QJA1" s="1687"/>
      <c r="QJB1" s="1687"/>
      <c r="QJC1" s="1687"/>
      <c r="QJD1" s="1687"/>
      <c r="QJE1" s="1687"/>
      <c r="QJF1" s="1687"/>
      <c r="QJG1" s="1687"/>
      <c r="QJH1" s="1687"/>
      <c r="QJI1" s="1687"/>
      <c r="QJJ1" s="1687"/>
      <c r="QJK1" s="1687"/>
      <c r="QJL1" s="1687"/>
      <c r="QJM1" s="1687"/>
      <c r="QJN1" s="1687"/>
      <c r="QJO1" s="1687"/>
      <c r="QJP1" s="1687"/>
      <c r="QJQ1" s="1687"/>
      <c r="QJR1" s="1687"/>
      <c r="QJS1" s="1687"/>
      <c r="QJT1" s="1687"/>
      <c r="QJU1" s="1687"/>
      <c r="QJV1" s="1687"/>
      <c r="QJW1" s="1687"/>
      <c r="QJX1" s="1687"/>
      <c r="QJY1" s="1687"/>
      <c r="QJZ1" s="1687"/>
      <c r="QKA1" s="1687"/>
      <c r="QKB1" s="1687"/>
      <c r="QKC1" s="1687"/>
      <c r="QKD1" s="1687"/>
      <c r="QKE1" s="1687"/>
      <c r="QKF1" s="1687"/>
      <c r="QKG1" s="1687"/>
      <c r="QKH1" s="1687"/>
      <c r="QKI1" s="1687"/>
      <c r="QKJ1" s="1687"/>
      <c r="QKK1" s="1687"/>
      <c r="QKL1" s="1687"/>
      <c r="QKM1" s="1687"/>
      <c r="QKN1" s="1687"/>
      <c r="QKO1" s="1687"/>
      <c r="QKP1" s="1687"/>
      <c r="QKQ1" s="1687"/>
      <c r="QKR1" s="1687"/>
      <c r="QKS1" s="1687"/>
      <c r="QKT1" s="1687"/>
      <c r="QKU1" s="1687"/>
      <c r="QKV1" s="1687"/>
      <c r="QKW1" s="1687"/>
      <c r="QKX1" s="1687"/>
      <c r="QKY1" s="1687"/>
      <c r="QKZ1" s="1687"/>
      <c r="QLA1" s="1687"/>
      <c r="QLB1" s="1687"/>
      <c r="QLC1" s="1687"/>
      <c r="QLD1" s="1687"/>
      <c r="QLE1" s="1687"/>
      <c r="QLF1" s="1687"/>
      <c r="QLG1" s="1687"/>
      <c r="QLH1" s="1687"/>
      <c r="QLI1" s="1687"/>
      <c r="QLJ1" s="1687"/>
      <c r="QLK1" s="1687"/>
      <c r="QLL1" s="1687"/>
      <c r="QLM1" s="1687"/>
      <c r="QLN1" s="1687"/>
      <c r="QLO1" s="1687"/>
      <c r="QLP1" s="1687"/>
      <c r="QLQ1" s="1687"/>
      <c r="QLR1" s="1687"/>
      <c r="QLS1" s="1687"/>
      <c r="QLT1" s="1687"/>
      <c r="QLU1" s="1687"/>
      <c r="QLV1" s="1687"/>
      <c r="QLW1" s="1687"/>
      <c r="QLX1" s="1687"/>
      <c r="QLY1" s="1687"/>
      <c r="QLZ1" s="1687"/>
      <c r="QMA1" s="1687"/>
      <c r="QMB1" s="1687"/>
      <c r="QMC1" s="1687"/>
      <c r="QMD1" s="1687"/>
      <c r="QME1" s="1687"/>
      <c r="QMF1" s="1687"/>
      <c r="QMG1" s="1687"/>
      <c r="QMH1" s="1687"/>
      <c r="QMI1" s="1687"/>
      <c r="QMJ1" s="1687"/>
      <c r="QMK1" s="1687"/>
      <c r="QML1" s="1687"/>
      <c r="QMM1" s="1687"/>
      <c r="QMN1" s="1687"/>
      <c r="QMO1" s="1687"/>
      <c r="QMP1" s="1687"/>
      <c r="QMQ1" s="1687"/>
      <c r="QMR1" s="1687"/>
      <c r="QMS1" s="1687"/>
      <c r="QMT1" s="1687"/>
      <c r="QMU1" s="1687"/>
      <c r="QMV1" s="1687"/>
      <c r="QMW1" s="1687"/>
      <c r="QMX1" s="1687"/>
      <c r="QMY1" s="1687"/>
      <c r="QMZ1" s="1687"/>
      <c r="QNA1" s="1687"/>
      <c r="QNB1" s="1687"/>
      <c r="QNC1" s="1687"/>
      <c r="QND1" s="1687"/>
      <c r="QNE1" s="1687"/>
      <c r="QNF1" s="1687"/>
      <c r="QNG1" s="1687"/>
      <c r="QNH1" s="1687"/>
      <c r="QNI1" s="1687"/>
      <c r="QNJ1" s="1687"/>
      <c r="QNK1" s="1687"/>
      <c r="QNL1" s="1687"/>
      <c r="QNM1" s="1687"/>
      <c r="QNN1" s="1687"/>
      <c r="QNO1" s="1687"/>
      <c r="QNP1" s="1687"/>
      <c r="QNQ1" s="1687"/>
      <c r="QNR1" s="1687"/>
      <c r="QNS1" s="1687"/>
      <c r="QNT1" s="1687"/>
      <c r="QNU1" s="1687"/>
      <c r="QNV1" s="1687"/>
      <c r="QNW1" s="1687"/>
      <c r="QNX1" s="1687"/>
      <c r="QNY1" s="1687"/>
      <c r="QNZ1" s="1687"/>
      <c r="QOA1" s="1687"/>
      <c r="QOB1" s="1687"/>
      <c r="QOC1" s="1687"/>
      <c r="QOD1" s="1687"/>
      <c r="QOE1" s="1687"/>
      <c r="QOF1" s="1687"/>
      <c r="QOG1" s="1687"/>
      <c r="QOH1" s="1687"/>
      <c r="QOI1" s="1687"/>
      <c r="QOJ1" s="1687"/>
      <c r="QOK1" s="1687"/>
      <c r="QOL1" s="1687"/>
      <c r="QOM1" s="1687"/>
      <c r="QON1" s="1687"/>
      <c r="QOO1" s="1687"/>
      <c r="QOP1" s="1687"/>
      <c r="QOQ1" s="1687"/>
      <c r="QOR1" s="1687"/>
      <c r="QOS1" s="1687"/>
      <c r="QOT1" s="1687"/>
      <c r="QOU1" s="1687"/>
      <c r="QOV1" s="1687"/>
      <c r="QOW1" s="1687"/>
      <c r="QOX1" s="1687"/>
      <c r="QOY1" s="1687"/>
      <c r="QOZ1" s="1687"/>
      <c r="QPA1" s="1687"/>
      <c r="QPB1" s="1687"/>
      <c r="QPC1" s="1687"/>
      <c r="QPD1" s="1687"/>
      <c r="QPE1" s="1687"/>
      <c r="QPF1" s="1687"/>
      <c r="QPG1" s="1687"/>
      <c r="QPH1" s="1687"/>
      <c r="QPI1" s="1687"/>
      <c r="QPJ1" s="1687"/>
      <c r="QPK1" s="1687"/>
      <c r="QPL1" s="1687"/>
      <c r="QPM1" s="1687"/>
      <c r="QPN1" s="1687"/>
      <c r="QPO1" s="1687"/>
      <c r="QPP1" s="1687"/>
      <c r="QPQ1" s="1687"/>
      <c r="QPR1" s="1687"/>
      <c r="QPS1" s="1687"/>
      <c r="QPT1" s="1687"/>
      <c r="QPU1" s="1687"/>
      <c r="QPV1" s="1687"/>
      <c r="QPW1" s="1687"/>
      <c r="QPX1" s="1687"/>
      <c r="QPY1" s="1687"/>
      <c r="QPZ1" s="1687"/>
      <c r="QQA1" s="1687"/>
      <c r="QQB1" s="1687"/>
      <c r="QQC1" s="1687"/>
      <c r="QQD1" s="1687"/>
      <c r="QQE1" s="1687"/>
      <c r="QQF1" s="1687"/>
      <c r="QQG1" s="1687"/>
      <c r="QQH1" s="1687"/>
      <c r="QQI1" s="1687"/>
      <c r="QQJ1" s="1687"/>
      <c r="QQK1" s="1687"/>
      <c r="QQL1" s="1687"/>
      <c r="QQM1" s="1687"/>
      <c r="QQN1" s="1687"/>
      <c r="QQO1" s="1687"/>
      <c r="QQP1" s="1687"/>
      <c r="QQQ1" s="1687"/>
      <c r="QQR1" s="1687"/>
      <c r="QQS1" s="1687"/>
      <c r="QQT1" s="1687"/>
      <c r="QQU1" s="1687"/>
      <c r="QQV1" s="1687"/>
      <c r="QQW1" s="1687"/>
      <c r="QQX1" s="1687"/>
      <c r="QQY1" s="1687"/>
      <c r="QQZ1" s="1687"/>
      <c r="QRA1" s="1687"/>
      <c r="QRB1" s="1687"/>
      <c r="QRC1" s="1687"/>
      <c r="QRD1" s="1687"/>
      <c r="QRE1" s="1687"/>
      <c r="QRF1" s="1687"/>
      <c r="QRG1" s="1687"/>
      <c r="QRH1" s="1687"/>
      <c r="QRI1" s="1687"/>
      <c r="QRJ1" s="1687"/>
      <c r="QRK1" s="1687"/>
      <c r="QRL1" s="1687"/>
      <c r="QRM1" s="1687"/>
      <c r="QRN1" s="1687"/>
      <c r="QRO1" s="1687"/>
      <c r="QRP1" s="1687"/>
      <c r="QRQ1" s="1687"/>
      <c r="QRR1" s="1687"/>
      <c r="QRS1" s="1687"/>
      <c r="QRT1" s="1687"/>
      <c r="QRU1" s="1687"/>
      <c r="QRV1" s="1687"/>
      <c r="QRW1" s="1687"/>
      <c r="QRX1" s="1687"/>
      <c r="QRY1" s="1687"/>
      <c r="QRZ1" s="1687"/>
      <c r="QSA1" s="1687"/>
      <c r="QSB1" s="1687"/>
      <c r="QSC1" s="1687"/>
      <c r="QSD1" s="1687"/>
      <c r="QSE1" s="1687"/>
      <c r="QSF1" s="1687"/>
      <c r="QSG1" s="1687"/>
      <c r="QSH1" s="1687"/>
      <c r="QSI1" s="1687"/>
      <c r="QSJ1" s="1687"/>
      <c r="QSK1" s="1687"/>
      <c r="QSL1" s="1687"/>
      <c r="QSM1" s="1687"/>
      <c r="QSN1" s="1687"/>
      <c r="QSO1" s="1687"/>
      <c r="QSP1" s="1687"/>
      <c r="QSQ1" s="1687"/>
      <c r="QSR1" s="1687"/>
      <c r="QSS1" s="1687"/>
      <c r="QST1" s="1687"/>
      <c r="QSU1" s="1687"/>
      <c r="QSV1" s="1687"/>
      <c r="QSW1" s="1687"/>
      <c r="QSX1" s="1687"/>
      <c r="QSY1" s="1687"/>
      <c r="QSZ1" s="1687"/>
      <c r="QTA1" s="1687"/>
      <c r="QTB1" s="1687"/>
      <c r="QTC1" s="1687"/>
      <c r="QTD1" s="1687"/>
      <c r="QTE1" s="1687"/>
      <c r="QTF1" s="1687"/>
      <c r="QTG1" s="1687"/>
      <c r="QTH1" s="1687"/>
      <c r="QTI1" s="1687"/>
      <c r="QTJ1" s="1687"/>
      <c r="QTK1" s="1687"/>
      <c r="QTL1" s="1687"/>
      <c r="QTM1" s="1687"/>
      <c r="QTN1" s="1687"/>
      <c r="QTO1" s="1687"/>
      <c r="QTP1" s="1687"/>
      <c r="QTQ1" s="1687"/>
      <c r="QTR1" s="1687"/>
      <c r="QTS1" s="1687"/>
      <c r="QTT1" s="1687"/>
      <c r="QTU1" s="1687"/>
      <c r="QTV1" s="1687"/>
      <c r="QTW1" s="1687"/>
      <c r="QTX1" s="1687"/>
      <c r="QTY1" s="1687"/>
      <c r="QTZ1" s="1687"/>
      <c r="QUA1" s="1687"/>
      <c r="QUB1" s="1687"/>
      <c r="QUC1" s="1687"/>
      <c r="QUD1" s="1687"/>
      <c r="QUE1" s="1687"/>
      <c r="QUF1" s="1687"/>
      <c r="QUG1" s="1687"/>
      <c r="QUH1" s="1687"/>
      <c r="QUI1" s="1687"/>
      <c r="QUJ1" s="1687"/>
      <c r="QUK1" s="1687"/>
      <c r="QUL1" s="1687"/>
      <c r="QUM1" s="1687"/>
      <c r="QUN1" s="1687"/>
      <c r="QUO1" s="1687"/>
      <c r="QUP1" s="1687"/>
      <c r="QUQ1" s="1687"/>
      <c r="QUR1" s="1687"/>
      <c r="QUS1" s="1687"/>
      <c r="QUT1" s="1687"/>
      <c r="QUU1" s="1687"/>
      <c r="QUV1" s="1687"/>
      <c r="QUW1" s="1687"/>
      <c r="QUX1" s="1687"/>
      <c r="QUY1" s="1687"/>
      <c r="QUZ1" s="1687"/>
      <c r="QVA1" s="1687"/>
      <c r="QVB1" s="1687"/>
      <c r="QVC1" s="1687"/>
      <c r="QVD1" s="1687"/>
      <c r="QVE1" s="1687"/>
      <c r="QVF1" s="1687"/>
      <c r="QVG1" s="1687"/>
      <c r="QVH1" s="1687"/>
      <c r="QVI1" s="1687"/>
      <c r="QVJ1" s="1687"/>
      <c r="QVK1" s="1687"/>
      <c r="QVL1" s="1687"/>
      <c r="QVM1" s="1687"/>
      <c r="QVN1" s="1687"/>
      <c r="QVO1" s="1687"/>
      <c r="QVP1" s="1687"/>
      <c r="QVQ1" s="1687"/>
      <c r="QVR1" s="1687"/>
      <c r="QVS1" s="1687"/>
      <c r="QVT1" s="1687"/>
      <c r="QVU1" s="1687"/>
      <c r="QVV1" s="1687"/>
      <c r="QVW1" s="1687"/>
      <c r="QVX1" s="1687"/>
      <c r="QVY1" s="1687"/>
      <c r="QVZ1" s="1687"/>
      <c r="QWA1" s="1687"/>
      <c r="QWB1" s="1687"/>
      <c r="QWC1" s="1687"/>
      <c r="QWD1" s="1687"/>
      <c r="QWE1" s="1687"/>
      <c r="QWF1" s="1687"/>
      <c r="QWG1" s="1687"/>
      <c r="QWH1" s="1687"/>
      <c r="QWI1" s="1687"/>
      <c r="QWJ1" s="1687"/>
      <c r="QWK1" s="1687"/>
      <c r="QWL1" s="1687"/>
      <c r="QWM1" s="1687"/>
      <c r="QWN1" s="1687"/>
      <c r="QWO1" s="1687"/>
      <c r="QWP1" s="1687"/>
      <c r="QWQ1" s="1687"/>
      <c r="QWR1" s="1687"/>
      <c r="QWS1" s="1687"/>
      <c r="QWT1" s="1687"/>
      <c r="QWU1" s="1687"/>
      <c r="QWV1" s="1687"/>
      <c r="QWW1" s="1687"/>
      <c r="QWX1" s="1687"/>
      <c r="QWY1" s="1687"/>
      <c r="QWZ1" s="1687"/>
      <c r="QXA1" s="1687"/>
      <c r="QXB1" s="1687"/>
      <c r="QXC1" s="1687"/>
      <c r="QXD1" s="1687"/>
      <c r="QXE1" s="1687"/>
      <c r="QXF1" s="1687"/>
      <c r="QXG1" s="1687"/>
      <c r="QXH1" s="1687"/>
      <c r="QXI1" s="1687"/>
      <c r="QXJ1" s="1687"/>
      <c r="QXK1" s="1687"/>
      <c r="QXL1" s="1687"/>
      <c r="QXM1" s="1687"/>
      <c r="QXN1" s="1687"/>
      <c r="QXO1" s="1687"/>
      <c r="QXP1" s="1687"/>
      <c r="QXQ1" s="1687"/>
      <c r="QXR1" s="1687"/>
      <c r="QXS1" s="1687"/>
      <c r="QXT1" s="1687"/>
      <c r="QXU1" s="1687"/>
      <c r="QXV1" s="1687"/>
      <c r="QXW1" s="1687"/>
      <c r="QXX1" s="1687"/>
      <c r="QXY1" s="1687"/>
      <c r="QXZ1" s="1687"/>
      <c r="QYA1" s="1687"/>
      <c r="QYB1" s="1687"/>
      <c r="QYC1" s="1687"/>
      <c r="QYD1" s="1687"/>
      <c r="QYE1" s="1687"/>
      <c r="QYF1" s="1687"/>
      <c r="QYG1" s="1687"/>
      <c r="QYH1" s="1687"/>
      <c r="QYI1" s="1687"/>
      <c r="QYJ1" s="1687"/>
      <c r="QYK1" s="1687"/>
      <c r="QYL1" s="1687"/>
      <c r="QYM1" s="1687"/>
      <c r="QYN1" s="1687"/>
      <c r="QYO1" s="1687"/>
      <c r="QYP1" s="1687"/>
      <c r="QYQ1" s="1687"/>
      <c r="QYR1" s="1687"/>
      <c r="QYS1" s="1687"/>
      <c r="QYT1" s="1687"/>
      <c r="QYU1" s="1687"/>
      <c r="QYV1" s="1687"/>
      <c r="QYW1" s="1687"/>
      <c r="QYX1" s="1687"/>
      <c r="QYY1" s="1687"/>
      <c r="QYZ1" s="1687"/>
      <c r="QZA1" s="1687"/>
      <c r="QZB1" s="1687"/>
      <c r="QZC1" s="1687"/>
      <c r="QZD1" s="1687"/>
      <c r="QZE1" s="1687"/>
      <c r="QZF1" s="1687"/>
      <c r="QZG1" s="1687"/>
      <c r="QZH1" s="1687"/>
      <c r="QZI1" s="1687"/>
      <c r="QZJ1" s="1687"/>
      <c r="QZK1" s="1687"/>
      <c r="QZL1" s="1687"/>
      <c r="QZM1" s="1687"/>
      <c r="QZN1" s="1687"/>
      <c r="QZO1" s="1687"/>
      <c r="QZP1" s="1687"/>
      <c r="QZQ1" s="1687"/>
      <c r="QZR1" s="1687"/>
      <c r="QZS1" s="1687"/>
      <c r="QZT1" s="1687"/>
      <c r="QZU1" s="1687"/>
      <c r="QZV1" s="1687"/>
      <c r="QZW1" s="1687"/>
      <c r="QZX1" s="1687"/>
      <c r="QZY1" s="1687"/>
      <c r="QZZ1" s="1687"/>
      <c r="RAA1" s="1687"/>
      <c r="RAB1" s="1687"/>
      <c r="RAC1" s="1687"/>
      <c r="RAD1" s="1687"/>
      <c r="RAE1" s="1687"/>
      <c r="RAF1" s="1687"/>
      <c r="RAG1" s="1687"/>
      <c r="RAH1" s="1687"/>
      <c r="RAI1" s="1687"/>
      <c r="RAJ1" s="1687"/>
      <c r="RAK1" s="1687"/>
      <c r="RAL1" s="1687"/>
      <c r="RAM1" s="1687"/>
      <c r="RAN1" s="1687"/>
      <c r="RAO1" s="1687"/>
      <c r="RAP1" s="1687"/>
      <c r="RAQ1" s="1687"/>
      <c r="RAR1" s="1687"/>
      <c r="RAS1" s="1687"/>
      <c r="RAT1" s="1687"/>
      <c r="RAU1" s="1687"/>
      <c r="RAV1" s="1687"/>
      <c r="RAW1" s="1687"/>
      <c r="RAX1" s="1687"/>
      <c r="RAY1" s="1687"/>
      <c r="RAZ1" s="1687"/>
      <c r="RBA1" s="1687"/>
      <c r="RBB1" s="1687"/>
      <c r="RBC1" s="1687"/>
      <c r="RBD1" s="1687"/>
      <c r="RBE1" s="1687"/>
      <c r="RBF1" s="1687"/>
      <c r="RBG1" s="1687"/>
      <c r="RBH1" s="1687"/>
      <c r="RBI1" s="1687"/>
      <c r="RBJ1" s="1687"/>
      <c r="RBK1" s="1687"/>
      <c r="RBL1" s="1687"/>
      <c r="RBM1" s="1687"/>
      <c r="RBN1" s="1687"/>
      <c r="RBO1" s="1687"/>
      <c r="RBP1" s="1687"/>
      <c r="RBQ1" s="1687"/>
      <c r="RBR1" s="1687"/>
      <c r="RBS1" s="1687"/>
      <c r="RBT1" s="1687"/>
      <c r="RBU1" s="1687"/>
      <c r="RBV1" s="1687"/>
      <c r="RBW1" s="1687"/>
      <c r="RBX1" s="1687"/>
      <c r="RBY1" s="1687"/>
      <c r="RBZ1" s="1687"/>
      <c r="RCA1" s="1687"/>
      <c r="RCB1" s="1687"/>
      <c r="RCC1" s="1687"/>
      <c r="RCD1" s="1687"/>
      <c r="RCE1" s="1687"/>
      <c r="RCF1" s="1687"/>
      <c r="RCG1" s="1687"/>
      <c r="RCH1" s="1687"/>
      <c r="RCI1" s="1687"/>
      <c r="RCJ1" s="1687"/>
      <c r="RCK1" s="1687"/>
      <c r="RCL1" s="1687"/>
      <c r="RCM1" s="1687"/>
      <c r="RCN1" s="1687"/>
      <c r="RCO1" s="1687"/>
      <c r="RCP1" s="1687"/>
      <c r="RCQ1" s="1687"/>
      <c r="RCR1" s="1687"/>
      <c r="RCS1" s="1687"/>
      <c r="RCT1" s="1687"/>
      <c r="RCU1" s="1687"/>
      <c r="RCV1" s="1687"/>
      <c r="RCW1" s="1687"/>
      <c r="RCX1" s="1687"/>
      <c r="RCY1" s="1687"/>
      <c r="RCZ1" s="1687"/>
      <c r="RDA1" s="1687"/>
      <c r="RDB1" s="1687"/>
      <c r="RDC1" s="1687"/>
      <c r="RDD1" s="1687"/>
      <c r="RDE1" s="1687"/>
      <c r="RDF1" s="1687"/>
      <c r="RDG1" s="1687"/>
      <c r="RDH1" s="1687"/>
      <c r="RDI1" s="1687"/>
      <c r="RDJ1" s="1687"/>
      <c r="RDK1" s="1687"/>
      <c r="RDL1" s="1687"/>
      <c r="RDM1" s="1687"/>
      <c r="RDN1" s="1687"/>
      <c r="RDO1" s="1687"/>
      <c r="RDP1" s="1687"/>
      <c r="RDQ1" s="1687"/>
      <c r="RDR1" s="1687"/>
      <c r="RDS1" s="1687"/>
      <c r="RDT1" s="1687"/>
      <c r="RDU1" s="1687"/>
      <c r="RDV1" s="1687"/>
      <c r="RDW1" s="1687"/>
      <c r="RDX1" s="1687"/>
      <c r="RDY1" s="1687"/>
      <c r="RDZ1" s="1687"/>
      <c r="REA1" s="1687"/>
      <c r="REB1" s="1687"/>
      <c r="REC1" s="1687"/>
      <c r="RED1" s="1687"/>
      <c r="REE1" s="1687"/>
      <c r="REF1" s="1687"/>
      <c r="REG1" s="1687"/>
      <c r="REH1" s="1687"/>
      <c r="REI1" s="1687"/>
      <c r="REJ1" s="1687"/>
      <c r="REK1" s="1687"/>
      <c r="REL1" s="1687"/>
      <c r="REM1" s="1687"/>
      <c r="REN1" s="1687"/>
      <c r="REO1" s="1687"/>
      <c r="REP1" s="1687"/>
      <c r="REQ1" s="1687"/>
      <c r="RER1" s="1687"/>
      <c r="RES1" s="1687"/>
      <c r="RET1" s="1687"/>
      <c r="REU1" s="1687"/>
      <c r="REV1" s="1687"/>
      <c r="REW1" s="1687"/>
      <c r="REX1" s="1687"/>
      <c r="REY1" s="1687"/>
      <c r="REZ1" s="1687"/>
      <c r="RFA1" s="1687"/>
      <c r="RFB1" s="1687"/>
      <c r="RFC1" s="1687"/>
      <c r="RFD1" s="1687"/>
      <c r="RFE1" s="1687"/>
      <c r="RFF1" s="1687"/>
      <c r="RFG1" s="1687"/>
      <c r="RFH1" s="1687"/>
      <c r="RFI1" s="1687"/>
      <c r="RFJ1" s="1687"/>
      <c r="RFK1" s="1687"/>
      <c r="RFL1" s="1687"/>
      <c r="RFM1" s="1687"/>
      <c r="RFN1" s="1687"/>
      <c r="RFO1" s="1687"/>
      <c r="RFP1" s="1687"/>
      <c r="RFQ1" s="1687"/>
      <c r="RFR1" s="1687"/>
      <c r="RFS1" s="1687"/>
      <c r="RFT1" s="1687"/>
      <c r="RFU1" s="1687"/>
      <c r="RFV1" s="1687"/>
      <c r="RFW1" s="1687"/>
      <c r="RFX1" s="1687"/>
      <c r="RFY1" s="1687"/>
      <c r="RFZ1" s="1687"/>
      <c r="RGA1" s="1687"/>
      <c r="RGB1" s="1687"/>
      <c r="RGC1" s="1687"/>
      <c r="RGD1" s="1687"/>
      <c r="RGE1" s="1687"/>
      <c r="RGF1" s="1687"/>
      <c r="RGG1" s="1687"/>
      <c r="RGH1" s="1687"/>
      <c r="RGI1" s="1687"/>
      <c r="RGJ1" s="1687"/>
      <c r="RGK1" s="1687"/>
      <c r="RGL1" s="1687"/>
      <c r="RGM1" s="1687"/>
      <c r="RGN1" s="1687"/>
      <c r="RGO1" s="1687"/>
      <c r="RGP1" s="1687"/>
      <c r="RGQ1" s="1687"/>
      <c r="RGR1" s="1687"/>
      <c r="RGS1" s="1687"/>
      <c r="RGT1" s="1687"/>
      <c r="RGU1" s="1687"/>
      <c r="RGV1" s="1687"/>
      <c r="RGW1" s="1687"/>
      <c r="RGX1" s="1687"/>
      <c r="RGY1" s="1687"/>
      <c r="RGZ1" s="1687"/>
      <c r="RHA1" s="1687"/>
      <c r="RHB1" s="1687"/>
      <c r="RHC1" s="1687"/>
      <c r="RHD1" s="1687"/>
      <c r="RHE1" s="1687"/>
      <c r="RHF1" s="1687"/>
      <c r="RHG1" s="1687"/>
      <c r="RHH1" s="1687"/>
      <c r="RHI1" s="1687"/>
      <c r="RHJ1" s="1687"/>
      <c r="RHK1" s="1687"/>
      <c r="RHL1" s="1687"/>
      <c r="RHM1" s="1687"/>
      <c r="RHN1" s="1687"/>
      <c r="RHO1" s="1687"/>
      <c r="RHP1" s="1687"/>
      <c r="RHQ1" s="1687"/>
      <c r="RHR1" s="1687"/>
      <c r="RHS1" s="1687"/>
      <c r="RHT1" s="1687"/>
      <c r="RHU1" s="1687"/>
      <c r="RHV1" s="1687"/>
      <c r="RHW1" s="1687"/>
      <c r="RHX1" s="1687"/>
      <c r="RHY1" s="1687"/>
      <c r="RHZ1" s="1687"/>
      <c r="RIA1" s="1687"/>
      <c r="RIB1" s="1687"/>
      <c r="RIC1" s="1687"/>
      <c r="RID1" s="1687"/>
      <c r="RIE1" s="1687"/>
      <c r="RIF1" s="1687"/>
      <c r="RIG1" s="1687"/>
      <c r="RIH1" s="1687"/>
      <c r="RII1" s="1687"/>
      <c r="RIJ1" s="1687"/>
      <c r="RIK1" s="1687"/>
      <c r="RIL1" s="1687"/>
      <c r="RIM1" s="1687"/>
      <c r="RIN1" s="1687"/>
      <c r="RIO1" s="1687"/>
      <c r="RIP1" s="1687"/>
      <c r="RIQ1" s="1687"/>
      <c r="RIR1" s="1687"/>
      <c r="RIS1" s="1687"/>
      <c r="RIT1" s="1687"/>
      <c r="RIU1" s="1687"/>
      <c r="RIV1" s="1687"/>
      <c r="RIW1" s="1687"/>
      <c r="RIX1" s="1687"/>
      <c r="RIY1" s="1687"/>
      <c r="RIZ1" s="1687"/>
      <c r="RJA1" s="1687"/>
      <c r="RJB1" s="1687"/>
      <c r="RJC1" s="1687"/>
      <c r="RJD1" s="1687"/>
      <c r="RJE1" s="1687"/>
      <c r="RJF1" s="1687"/>
      <c r="RJG1" s="1687"/>
      <c r="RJH1" s="1687"/>
      <c r="RJI1" s="1687"/>
      <c r="RJJ1" s="1687"/>
      <c r="RJK1" s="1687"/>
      <c r="RJL1" s="1687"/>
      <c r="RJM1" s="1687"/>
      <c r="RJN1" s="1687"/>
      <c r="RJO1" s="1687"/>
      <c r="RJP1" s="1687"/>
      <c r="RJQ1" s="1687"/>
      <c r="RJR1" s="1687"/>
      <c r="RJS1" s="1687"/>
      <c r="RJT1" s="1687"/>
      <c r="RJU1" s="1687"/>
      <c r="RJV1" s="1687"/>
      <c r="RJW1" s="1687"/>
      <c r="RJX1" s="1687"/>
      <c r="RJY1" s="1687"/>
      <c r="RJZ1" s="1687"/>
      <c r="RKA1" s="1687"/>
      <c r="RKB1" s="1687"/>
      <c r="RKC1" s="1687"/>
      <c r="RKD1" s="1687"/>
      <c r="RKE1" s="1687"/>
      <c r="RKF1" s="1687"/>
      <c r="RKG1" s="1687"/>
      <c r="RKH1" s="1687"/>
      <c r="RKI1" s="1687"/>
      <c r="RKJ1" s="1687"/>
      <c r="RKK1" s="1687"/>
      <c r="RKL1" s="1687"/>
      <c r="RKM1" s="1687"/>
      <c r="RKN1" s="1687"/>
      <c r="RKO1" s="1687"/>
      <c r="RKP1" s="1687"/>
      <c r="RKQ1" s="1687"/>
      <c r="RKR1" s="1687"/>
      <c r="RKS1" s="1687"/>
      <c r="RKT1" s="1687"/>
      <c r="RKU1" s="1687"/>
      <c r="RKV1" s="1687"/>
      <c r="RKW1" s="1687"/>
      <c r="RKX1" s="1687"/>
      <c r="RKY1" s="1687"/>
      <c r="RKZ1" s="1687"/>
      <c r="RLA1" s="1687"/>
      <c r="RLB1" s="1687"/>
      <c r="RLC1" s="1687"/>
      <c r="RLD1" s="1687"/>
      <c r="RLE1" s="1687"/>
      <c r="RLF1" s="1687"/>
      <c r="RLG1" s="1687"/>
      <c r="RLH1" s="1687"/>
      <c r="RLI1" s="1687"/>
      <c r="RLJ1" s="1687"/>
      <c r="RLK1" s="1687"/>
      <c r="RLL1" s="1687"/>
      <c r="RLM1" s="1687"/>
      <c r="RLN1" s="1687"/>
      <c r="RLO1" s="1687"/>
      <c r="RLP1" s="1687"/>
      <c r="RLQ1" s="1687"/>
      <c r="RLR1" s="1687"/>
      <c r="RLS1" s="1687"/>
      <c r="RLT1" s="1687"/>
      <c r="RLU1" s="1687"/>
      <c r="RLV1" s="1687"/>
      <c r="RLW1" s="1687"/>
      <c r="RLX1" s="1687"/>
      <c r="RLY1" s="1687"/>
      <c r="RLZ1" s="1687"/>
      <c r="RMA1" s="1687"/>
      <c r="RMB1" s="1687"/>
      <c r="RMC1" s="1687"/>
      <c r="RMD1" s="1687"/>
      <c r="RME1" s="1687"/>
      <c r="RMF1" s="1687"/>
      <c r="RMG1" s="1687"/>
      <c r="RMH1" s="1687"/>
      <c r="RMI1" s="1687"/>
      <c r="RMJ1" s="1687"/>
      <c r="RMK1" s="1687"/>
      <c r="RML1" s="1687"/>
      <c r="RMM1" s="1687"/>
      <c r="RMN1" s="1687"/>
      <c r="RMO1" s="1687"/>
      <c r="RMP1" s="1687"/>
      <c r="RMQ1" s="1687"/>
      <c r="RMR1" s="1687"/>
      <c r="RMS1" s="1687"/>
      <c r="RMT1" s="1687"/>
      <c r="RMU1" s="1687"/>
      <c r="RMV1" s="1687"/>
      <c r="RMW1" s="1687"/>
      <c r="RMX1" s="1687"/>
      <c r="RMY1" s="1687"/>
      <c r="RMZ1" s="1687"/>
      <c r="RNA1" s="1687"/>
      <c r="RNB1" s="1687"/>
      <c r="RNC1" s="1687"/>
      <c r="RND1" s="1687"/>
      <c r="RNE1" s="1687"/>
      <c r="RNF1" s="1687"/>
      <c r="RNG1" s="1687"/>
      <c r="RNH1" s="1687"/>
      <c r="RNI1" s="1687"/>
      <c r="RNJ1" s="1687"/>
      <c r="RNK1" s="1687"/>
      <c r="RNL1" s="1687"/>
      <c r="RNM1" s="1687"/>
      <c r="RNN1" s="1687"/>
      <c r="RNO1" s="1687"/>
      <c r="RNP1" s="1687"/>
      <c r="RNQ1" s="1687"/>
      <c r="RNR1" s="1687"/>
      <c r="RNS1" s="1687"/>
      <c r="RNT1" s="1687"/>
      <c r="RNU1" s="1687"/>
      <c r="RNV1" s="1687"/>
      <c r="RNW1" s="1687"/>
      <c r="RNX1" s="1687"/>
      <c r="RNY1" s="1687"/>
      <c r="RNZ1" s="1687"/>
      <c r="ROA1" s="1687"/>
      <c r="ROB1" s="1687"/>
      <c r="ROC1" s="1687"/>
      <c r="ROD1" s="1687"/>
      <c r="ROE1" s="1687"/>
      <c r="ROF1" s="1687"/>
      <c r="ROG1" s="1687"/>
      <c r="ROH1" s="1687"/>
      <c r="ROI1" s="1687"/>
      <c r="ROJ1" s="1687"/>
      <c r="ROK1" s="1687"/>
      <c r="ROL1" s="1687"/>
      <c r="ROM1" s="1687"/>
      <c r="RON1" s="1687"/>
      <c r="ROO1" s="1687"/>
      <c r="ROP1" s="1687"/>
      <c r="ROQ1" s="1687"/>
      <c r="ROR1" s="1687"/>
      <c r="ROS1" s="1687"/>
      <c r="ROT1" s="1687"/>
      <c r="ROU1" s="1687"/>
      <c r="ROV1" s="1687"/>
      <c r="ROW1" s="1687"/>
      <c r="ROX1" s="1687"/>
      <c r="ROY1" s="1687"/>
      <c r="ROZ1" s="1687"/>
      <c r="RPA1" s="1687"/>
      <c r="RPB1" s="1687"/>
      <c r="RPC1" s="1687"/>
      <c r="RPD1" s="1687"/>
      <c r="RPE1" s="1687"/>
      <c r="RPF1" s="1687"/>
      <c r="RPG1" s="1687"/>
      <c r="RPH1" s="1687"/>
      <c r="RPI1" s="1687"/>
      <c r="RPJ1" s="1687"/>
      <c r="RPK1" s="1687"/>
      <c r="RPL1" s="1687"/>
      <c r="RPM1" s="1687"/>
      <c r="RPN1" s="1687"/>
      <c r="RPO1" s="1687"/>
      <c r="RPP1" s="1687"/>
      <c r="RPQ1" s="1687"/>
      <c r="RPR1" s="1687"/>
      <c r="RPS1" s="1687"/>
      <c r="RPT1" s="1687"/>
      <c r="RPU1" s="1687"/>
      <c r="RPV1" s="1687"/>
      <c r="RPW1" s="1687"/>
      <c r="RPX1" s="1687"/>
      <c r="RPY1" s="1687"/>
      <c r="RPZ1" s="1687"/>
      <c r="RQA1" s="1687"/>
      <c r="RQB1" s="1687"/>
      <c r="RQC1" s="1687"/>
      <c r="RQD1" s="1687"/>
      <c r="RQE1" s="1687"/>
      <c r="RQF1" s="1687"/>
      <c r="RQG1" s="1687"/>
      <c r="RQH1" s="1687"/>
      <c r="RQI1" s="1687"/>
      <c r="RQJ1" s="1687"/>
      <c r="RQK1" s="1687"/>
      <c r="RQL1" s="1687"/>
      <c r="RQM1" s="1687"/>
      <c r="RQN1" s="1687"/>
      <c r="RQO1" s="1687"/>
      <c r="RQP1" s="1687"/>
      <c r="RQQ1" s="1687"/>
      <c r="RQR1" s="1687"/>
      <c r="RQS1" s="1687"/>
      <c r="RQT1" s="1687"/>
      <c r="RQU1" s="1687"/>
      <c r="RQV1" s="1687"/>
      <c r="RQW1" s="1687"/>
      <c r="RQX1" s="1687"/>
      <c r="RQY1" s="1687"/>
      <c r="RQZ1" s="1687"/>
      <c r="RRA1" s="1687"/>
      <c r="RRB1" s="1687"/>
      <c r="RRC1" s="1687"/>
      <c r="RRD1" s="1687"/>
      <c r="RRE1" s="1687"/>
      <c r="RRF1" s="1687"/>
      <c r="RRG1" s="1687"/>
      <c r="RRH1" s="1687"/>
      <c r="RRI1" s="1687"/>
      <c r="RRJ1" s="1687"/>
      <c r="RRK1" s="1687"/>
      <c r="RRL1" s="1687"/>
      <c r="RRM1" s="1687"/>
      <c r="RRN1" s="1687"/>
      <c r="RRO1" s="1687"/>
      <c r="RRP1" s="1687"/>
      <c r="RRQ1" s="1687"/>
      <c r="RRR1" s="1687"/>
      <c r="RRS1" s="1687"/>
      <c r="RRT1" s="1687"/>
      <c r="RRU1" s="1687"/>
      <c r="RRV1" s="1687"/>
      <c r="RRW1" s="1687"/>
      <c r="RRX1" s="1687"/>
      <c r="RRY1" s="1687"/>
      <c r="RRZ1" s="1687"/>
      <c r="RSA1" s="1687"/>
      <c r="RSB1" s="1687"/>
      <c r="RSC1" s="1687"/>
      <c r="RSD1" s="1687"/>
      <c r="RSE1" s="1687"/>
      <c r="RSF1" s="1687"/>
      <c r="RSG1" s="1687"/>
      <c r="RSH1" s="1687"/>
      <c r="RSI1" s="1687"/>
      <c r="RSJ1" s="1687"/>
      <c r="RSK1" s="1687"/>
      <c r="RSL1" s="1687"/>
      <c r="RSM1" s="1687"/>
      <c r="RSN1" s="1687"/>
      <c r="RSO1" s="1687"/>
      <c r="RSP1" s="1687"/>
      <c r="RSQ1" s="1687"/>
      <c r="RSR1" s="1687"/>
      <c r="RSS1" s="1687"/>
      <c r="RST1" s="1687"/>
      <c r="RSU1" s="1687"/>
      <c r="RSV1" s="1687"/>
      <c r="RSW1" s="1687"/>
      <c r="RSX1" s="1687"/>
      <c r="RSY1" s="1687"/>
      <c r="RSZ1" s="1687"/>
      <c r="RTA1" s="1687"/>
      <c r="RTB1" s="1687"/>
      <c r="RTC1" s="1687"/>
      <c r="RTD1" s="1687"/>
      <c r="RTE1" s="1687"/>
      <c r="RTF1" s="1687"/>
      <c r="RTG1" s="1687"/>
      <c r="RTH1" s="1687"/>
      <c r="RTI1" s="1687"/>
      <c r="RTJ1" s="1687"/>
      <c r="RTK1" s="1687"/>
      <c r="RTL1" s="1687"/>
      <c r="RTM1" s="1687"/>
      <c r="RTN1" s="1687"/>
      <c r="RTO1" s="1687"/>
      <c r="RTP1" s="1687"/>
      <c r="RTQ1" s="1687"/>
      <c r="RTR1" s="1687"/>
      <c r="RTS1" s="1687"/>
      <c r="RTT1" s="1687"/>
      <c r="RTU1" s="1687"/>
      <c r="RTV1" s="1687"/>
      <c r="RTW1" s="1687"/>
      <c r="RTX1" s="1687"/>
      <c r="RTY1" s="1687"/>
      <c r="RTZ1" s="1687"/>
      <c r="RUA1" s="1687"/>
      <c r="RUB1" s="1687"/>
      <c r="RUC1" s="1687"/>
      <c r="RUD1" s="1687"/>
      <c r="RUE1" s="1687"/>
      <c r="RUF1" s="1687"/>
      <c r="RUG1" s="1687"/>
      <c r="RUH1" s="1687"/>
      <c r="RUI1" s="1687"/>
      <c r="RUJ1" s="1687"/>
      <c r="RUK1" s="1687"/>
      <c r="RUL1" s="1687"/>
      <c r="RUM1" s="1687"/>
      <c r="RUN1" s="1687"/>
      <c r="RUO1" s="1687"/>
      <c r="RUP1" s="1687"/>
      <c r="RUQ1" s="1687"/>
      <c r="RUR1" s="1687"/>
      <c r="RUS1" s="1687"/>
      <c r="RUT1" s="1687"/>
      <c r="RUU1" s="1687"/>
      <c r="RUV1" s="1687"/>
      <c r="RUW1" s="1687"/>
      <c r="RUX1" s="1687"/>
      <c r="RUY1" s="1687"/>
      <c r="RUZ1" s="1687"/>
      <c r="RVA1" s="1687"/>
      <c r="RVB1" s="1687"/>
      <c r="RVC1" s="1687"/>
      <c r="RVD1" s="1687"/>
      <c r="RVE1" s="1687"/>
      <c r="RVF1" s="1687"/>
      <c r="RVG1" s="1687"/>
      <c r="RVH1" s="1687"/>
      <c r="RVI1" s="1687"/>
      <c r="RVJ1" s="1687"/>
      <c r="RVK1" s="1687"/>
      <c r="RVL1" s="1687"/>
      <c r="RVM1" s="1687"/>
      <c r="RVN1" s="1687"/>
      <c r="RVO1" s="1687"/>
      <c r="RVP1" s="1687"/>
      <c r="RVQ1" s="1687"/>
      <c r="RVR1" s="1687"/>
      <c r="RVS1" s="1687"/>
      <c r="RVT1" s="1687"/>
      <c r="RVU1" s="1687"/>
      <c r="RVV1" s="1687"/>
      <c r="RVW1" s="1687"/>
      <c r="RVX1" s="1687"/>
      <c r="RVY1" s="1687"/>
      <c r="RVZ1" s="1687"/>
      <c r="RWA1" s="1687"/>
      <c r="RWB1" s="1687"/>
      <c r="RWC1" s="1687"/>
      <c r="RWD1" s="1687"/>
      <c r="RWE1" s="1687"/>
      <c r="RWF1" s="1687"/>
      <c r="RWG1" s="1687"/>
      <c r="RWH1" s="1687"/>
      <c r="RWI1" s="1687"/>
      <c r="RWJ1" s="1687"/>
      <c r="RWK1" s="1687"/>
      <c r="RWL1" s="1687"/>
      <c r="RWM1" s="1687"/>
      <c r="RWN1" s="1687"/>
      <c r="RWO1" s="1687"/>
      <c r="RWP1" s="1687"/>
      <c r="RWQ1" s="1687"/>
      <c r="RWR1" s="1687"/>
      <c r="RWS1" s="1687"/>
      <c r="RWT1" s="1687"/>
      <c r="RWU1" s="1687"/>
      <c r="RWV1" s="1687"/>
      <c r="RWW1" s="1687"/>
      <c r="RWX1" s="1687"/>
      <c r="RWY1" s="1687"/>
      <c r="RWZ1" s="1687"/>
      <c r="RXA1" s="1687"/>
      <c r="RXB1" s="1687"/>
      <c r="RXC1" s="1687"/>
      <c r="RXD1" s="1687"/>
      <c r="RXE1" s="1687"/>
      <c r="RXF1" s="1687"/>
      <c r="RXG1" s="1687"/>
      <c r="RXH1" s="1687"/>
      <c r="RXI1" s="1687"/>
      <c r="RXJ1" s="1687"/>
      <c r="RXK1" s="1687"/>
      <c r="RXL1" s="1687"/>
      <c r="RXM1" s="1687"/>
      <c r="RXN1" s="1687"/>
      <c r="RXO1" s="1687"/>
      <c r="RXP1" s="1687"/>
      <c r="RXQ1" s="1687"/>
      <c r="RXR1" s="1687"/>
      <c r="RXS1" s="1687"/>
      <c r="RXT1" s="1687"/>
      <c r="RXU1" s="1687"/>
      <c r="RXV1" s="1687"/>
      <c r="RXW1" s="1687"/>
      <c r="RXX1" s="1687"/>
      <c r="RXY1" s="1687"/>
      <c r="RXZ1" s="1687"/>
      <c r="RYA1" s="1687"/>
      <c r="RYB1" s="1687"/>
      <c r="RYC1" s="1687"/>
      <c r="RYD1" s="1687"/>
      <c r="RYE1" s="1687"/>
      <c r="RYF1" s="1687"/>
      <c r="RYG1" s="1687"/>
      <c r="RYH1" s="1687"/>
      <c r="RYI1" s="1687"/>
      <c r="RYJ1" s="1687"/>
      <c r="RYK1" s="1687"/>
      <c r="RYL1" s="1687"/>
      <c r="RYM1" s="1687"/>
      <c r="RYN1" s="1687"/>
      <c r="RYO1" s="1687"/>
      <c r="RYP1" s="1687"/>
      <c r="RYQ1" s="1687"/>
      <c r="RYR1" s="1687"/>
      <c r="RYS1" s="1687"/>
      <c r="RYT1" s="1687"/>
      <c r="RYU1" s="1687"/>
      <c r="RYV1" s="1687"/>
      <c r="RYW1" s="1687"/>
      <c r="RYX1" s="1687"/>
      <c r="RYY1" s="1687"/>
      <c r="RYZ1" s="1687"/>
      <c r="RZA1" s="1687"/>
      <c r="RZB1" s="1687"/>
      <c r="RZC1" s="1687"/>
      <c r="RZD1" s="1687"/>
      <c r="RZE1" s="1687"/>
      <c r="RZF1" s="1687"/>
      <c r="RZG1" s="1687"/>
      <c r="RZH1" s="1687"/>
      <c r="RZI1" s="1687"/>
      <c r="RZJ1" s="1687"/>
      <c r="RZK1" s="1687"/>
      <c r="RZL1" s="1687"/>
      <c r="RZM1" s="1687"/>
      <c r="RZN1" s="1687"/>
      <c r="RZO1" s="1687"/>
      <c r="RZP1" s="1687"/>
      <c r="RZQ1" s="1687"/>
      <c r="RZR1" s="1687"/>
      <c r="RZS1" s="1687"/>
      <c r="RZT1" s="1687"/>
      <c r="RZU1" s="1687"/>
      <c r="RZV1" s="1687"/>
      <c r="RZW1" s="1687"/>
      <c r="RZX1" s="1687"/>
      <c r="RZY1" s="1687"/>
      <c r="RZZ1" s="1687"/>
      <c r="SAA1" s="1687"/>
      <c r="SAB1" s="1687"/>
      <c r="SAC1" s="1687"/>
      <c r="SAD1" s="1687"/>
      <c r="SAE1" s="1687"/>
      <c r="SAF1" s="1687"/>
      <c r="SAG1" s="1687"/>
      <c r="SAH1" s="1687"/>
      <c r="SAI1" s="1687"/>
      <c r="SAJ1" s="1687"/>
      <c r="SAK1" s="1687"/>
      <c r="SAL1" s="1687"/>
      <c r="SAM1" s="1687"/>
      <c r="SAN1" s="1687"/>
      <c r="SAO1" s="1687"/>
      <c r="SAP1" s="1687"/>
      <c r="SAQ1" s="1687"/>
      <c r="SAR1" s="1687"/>
      <c r="SAS1" s="1687"/>
      <c r="SAT1" s="1687"/>
      <c r="SAU1" s="1687"/>
      <c r="SAV1" s="1687"/>
      <c r="SAW1" s="1687"/>
      <c r="SAX1" s="1687"/>
      <c r="SAY1" s="1687"/>
      <c r="SAZ1" s="1687"/>
      <c r="SBA1" s="1687"/>
      <c r="SBB1" s="1687"/>
      <c r="SBC1" s="1687"/>
      <c r="SBD1" s="1687"/>
      <c r="SBE1" s="1687"/>
      <c r="SBF1" s="1687"/>
      <c r="SBG1" s="1687"/>
      <c r="SBH1" s="1687"/>
      <c r="SBI1" s="1687"/>
      <c r="SBJ1" s="1687"/>
      <c r="SBK1" s="1687"/>
      <c r="SBL1" s="1687"/>
      <c r="SBM1" s="1687"/>
      <c r="SBN1" s="1687"/>
      <c r="SBO1" s="1687"/>
      <c r="SBP1" s="1687"/>
      <c r="SBQ1" s="1687"/>
      <c r="SBR1" s="1687"/>
      <c r="SBS1" s="1687"/>
      <c r="SBT1" s="1687"/>
      <c r="SBU1" s="1687"/>
      <c r="SBV1" s="1687"/>
      <c r="SBW1" s="1687"/>
      <c r="SBX1" s="1687"/>
      <c r="SBY1" s="1687"/>
      <c r="SBZ1" s="1687"/>
      <c r="SCA1" s="1687"/>
      <c r="SCB1" s="1687"/>
      <c r="SCC1" s="1687"/>
      <c r="SCD1" s="1687"/>
      <c r="SCE1" s="1687"/>
      <c r="SCF1" s="1687"/>
      <c r="SCG1" s="1687"/>
      <c r="SCH1" s="1687"/>
      <c r="SCI1" s="1687"/>
      <c r="SCJ1" s="1687"/>
      <c r="SCK1" s="1687"/>
      <c r="SCL1" s="1687"/>
      <c r="SCM1" s="1687"/>
      <c r="SCN1" s="1687"/>
      <c r="SCO1" s="1687"/>
      <c r="SCP1" s="1687"/>
      <c r="SCQ1" s="1687"/>
      <c r="SCR1" s="1687"/>
      <c r="SCS1" s="1687"/>
      <c r="SCT1" s="1687"/>
      <c r="SCU1" s="1687"/>
      <c r="SCV1" s="1687"/>
      <c r="SCW1" s="1687"/>
      <c r="SCX1" s="1687"/>
      <c r="SCY1" s="1687"/>
      <c r="SCZ1" s="1687"/>
      <c r="SDA1" s="1687"/>
      <c r="SDB1" s="1687"/>
      <c r="SDC1" s="1687"/>
      <c r="SDD1" s="1687"/>
      <c r="SDE1" s="1687"/>
      <c r="SDF1" s="1687"/>
      <c r="SDG1" s="1687"/>
      <c r="SDH1" s="1687"/>
      <c r="SDI1" s="1687"/>
      <c r="SDJ1" s="1687"/>
      <c r="SDK1" s="1687"/>
      <c r="SDL1" s="1687"/>
      <c r="SDM1" s="1687"/>
      <c r="SDN1" s="1687"/>
      <c r="SDO1" s="1687"/>
      <c r="SDP1" s="1687"/>
      <c r="SDQ1" s="1687"/>
      <c r="SDR1" s="1687"/>
      <c r="SDS1" s="1687"/>
      <c r="SDT1" s="1687"/>
      <c r="SDU1" s="1687"/>
      <c r="SDV1" s="1687"/>
      <c r="SDW1" s="1687"/>
      <c r="SDX1" s="1687"/>
      <c r="SDY1" s="1687"/>
      <c r="SDZ1" s="1687"/>
      <c r="SEA1" s="1687"/>
      <c r="SEB1" s="1687"/>
      <c r="SEC1" s="1687"/>
      <c r="SED1" s="1687"/>
      <c r="SEE1" s="1687"/>
      <c r="SEF1" s="1687"/>
      <c r="SEG1" s="1687"/>
      <c r="SEH1" s="1687"/>
      <c r="SEI1" s="1687"/>
      <c r="SEJ1" s="1687"/>
      <c r="SEK1" s="1687"/>
      <c r="SEL1" s="1687"/>
      <c r="SEM1" s="1687"/>
      <c r="SEN1" s="1687"/>
      <c r="SEO1" s="1687"/>
      <c r="SEP1" s="1687"/>
      <c r="SEQ1" s="1687"/>
      <c r="SER1" s="1687"/>
      <c r="SES1" s="1687"/>
      <c r="SET1" s="1687"/>
      <c r="SEU1" s="1687"/>
      <c r="SEV1" s="1687"/>
      <c r="SEW1" s="1687"/>
      <c r="SEX1" s="1687"/>
      <c r="SEY1" s="1687"/>
      <c r="SEZ1" s="1687"/>
      <c r="SFA1" s="1687"/>
      <c r="SFB1" s="1687"/>
      <c r="SFC1" s="1687"/>
      <c r="SFD1" s="1687"/>
      <c r="SFE1" s="1687"/>
      <c r="SFF1" s="1687"/>
      <c r="SFG1" s="1687"/>
      <c r="SFH1" s="1687"/>
      <c r="SFI1" s="1687"/>
      <c r="SFJ1" s="1687"/>
      <c r="SFK1" s="1687"/>
      <c r="SFL1" s="1687"/>
      <c r="SFM1" s="1687"/>
      <c r="SFN1" s="1687"/>
      <c r="SFO1" s="1687"/>
      <c r="SFP1" s="1687"/>
      <c r="SFQ1" s="1687"/>
      <c r="SFR1" s="1687"/>
      <c r="SFS1" s="1687"/>
      <c r="SFT1" s="1687"/>
      <c r="SFU1" s="1687"/>
      <c r="SFV1" s="1687"/>
      <c r="SFW1" s="1687"/>
      <c r="SFX1" s="1687"/>
      <c r="SFY1" s="1687"/>
      <c r="SFZ1" s="1687"/>
      <c r="SGA1" s="1687"/>
      <c r="SGB1" s="1687"/>
      <c r="SGC1" s="1687"/>
      <c r="SGD1" s="1687"/>
      <c r="SGE1" s="1687"/>
      <c r="SGF1" s="1687"/>
      <c r="SGG1" s="1687"/>
      <c r="SGH1" s="1687"/>
      <c r="SGI1" s="1687"/>
      <c r="SGJ1" s="1687"/>
      <c r="SGK1" s="1687"/>
      <c r="SGL1" s="1687"/>
      <c r="SGM1" s="1687"/>
      <c r="SGN1" s="1687"/>
      <c r="SGO1" s="1687"/>
      <c r="SGP1" s="1687"/>
      <c r="SGQ1" s="1687"/>
      <c r="SGR1" s="1687"/>
      <c r="SGS1" s="1687"/>
      <c r="SGT1" s="1687"/>
      <c r="SGU1" s="1687"/>
      <c r="SGV1" s="1687"/>
      <c r="SGW1" s="1687"/>
      <c r="SGX1" s="1687"/>
      <c r="SGY1" s="1687"/>
      <c r="SGZ1" s="1687"/>
      <c r="SHA1" s="1687"/>
      <c r="SHB1" s="1687"/>
      <c r="SHC1" s="1687"/>
      <c r="SHD1" s="1687"/>
      <c r="SHE1" s="1687"/>
      <c r="SHF1" s="1687"/>
      <c r="SHG1" s="1687"/>
      <c r="SHH1" s="1687"/>
      <c r="SHI1" s="1687"/>
      <c r="SHJ1" s="1687"/>
      <c r="SHK1" s="1687"/>
      <c r="SHL1" s="1687"/>
      <c r="SHM1" s="1687"/>
      <c r="SHN1" s="1687"/>
      <c r="SHO1" s="1687"/>
      <c r="SHP1" s="1687"/>
      <c r="SHQ1" s="1687"/>
      <c r="SHR1" s="1687"/>
      <c r="SHS1" s="1687"/>
      <c r="SHT1" s="1687"/>
      <c r="SHU1" s="1687"/>
      <c r="SHV1" s="1687"/>
      <c r="SHW1" s="1687"/>
      <c r="SHX1" s="1687"/>
      <c r="SHY1" s="1687"/>
      <c r="SHZ1" s="1687"/>
      <c r="SIA1" s="1687"/>
      <c r="SIB1" s="1687"/>
      <c r="SIC1" s="1687"/>
      <c r="SID1" s="1687"/>
      <c r="SIE1" s="1687"/>
      <c r="SIF1" s="1687"/>
      <c r="SIG1" s="1687"/>
      <c r="SIH1" s="1687"/>
      <c r="SII1" s="1687"/>
      <c r="SIJ1" s="1687"/>
      <c r="SIK1" s="1687"/>
      <c r="SIL1" s="1687"/>
      <c r="SIM1" s="1687"/>
      <c r="SIN1" s="1687"/>
      <c r="SIO1" s="1687"/>
      <c r="SIP1" s="1687"/>
      <c r="SIQ1" s="1687"/>
      <c r="SIR1" s="1687"/>
      <c r="SIS1" s="1687"/>
      <c r="SIT1" s="1687"/>
      <c r="SIU1" s="1687"/>
      <c r="SIV1" s="1687"/>
      <c r="SIW1" s="1687"/>
      <c r="SIX1" s="1687"/>
      <c r="SIY1" s="1687"/>
      <c r="SIZ1" s="1687"/>
      <c r="SJA1" s="1687"/>
      <c r="SJB1" s="1687"/>
      <c r="SJC1" s="1687"/>
      <c r="SJD1" s="1687"/>
      <c r="SJE1" s="1687"/>
      <c r="SJF1" s="1687"/>
      <c r="SJG1" s="1687"/>
      <c r="SJH1" s="1687"/>
      <c r="SJI1" s="1687"/>
      <c r="SJJ1" s="1687"/>
      <c r="SJK1" s="1687"/>
      <c r="SJL1" s="1687"/>
      <c r="SJM1" s="1687"/>
      <c r="SJN1" s="1687"/>
      <c r="SJO1" s="1687"/>
      <c r="SJP1" s="1687"/>
      <c r="SJQ1" s="1687"/>
      <c r="SJR1" s="1687"/>
      <c r="SJS1" s="1687"/>
      <c r="SJT1" s="1687"/>
      <c r="SJU1" s="1687"/>
      <c r="SJV1" s="1687"/>
      <c r="SJW1" s="1687"/>
      <c r="SJX1" s="1687"/>
      <c r="SJY1" s="1687"/>
      <c r="SJZ1" s="1687"/>
      <c r="SKA1" s="1687"/>
      <c r="SKB1" s="1687"/>
      <c r="SKC1" s="1687"/>
      <c r="SKD1" s="1687"/>
      <c r="SKE1" s="1687"/>
      <c r="SKF1" s="1687"/>
      <c r="SKG1" s="1687"/>
      <c r="SKH1" s="1687"/>
      <c r="SKI1" s="1687"/>
      <c r="SKJ1" s="1687"/>
      <c r="SKK1" s="1687"/>
      <c r="SKL1" s="1687"/>
      <c r="SKM1" s="1687"/>
      <c r="SKN1" s="1687"/>
      <c r="SKO1" s="1687"/>
      <c r="SKP1" s="1687"/>
      <c r="SKQ1" s="1687"/>
      <c r="SKR1" s="1687"/>
      <c r="SKS1" s="1687"/>
      <c r="SKT1" s="1687"/>
      <c r="SKU1" s="1687"/>
      <c r="SKV1" s="1687"/>
      <c r="SKW1" s="1687"/>
      <c r="SKX1" s="1687"/>
      <c r="SKY1" s="1687"/>
      <c r="SKZ1" s="1687"/>
      <c r="SLA1" s="1687"/>
      <c r="SLB1" s="1687"/>
      <c r="SLC1" s="1687"/>
      <c r="SLD1" s="1687"/>
      <c r="SLE1" s="1687"/>
      <c r="SLF1" s="1687"/>
      <c r="SLG1" s="1687"/>
      <c r="SLH1" s="1687"/>
      <c r="SLI1" s="1687"/>
      <c r="SLJ1" s="1687"/>
      <c r="SLK1" s="1687"/>
      <c r="SLL1" s="1687"/>
      <c r="SLM1" s="1687"/>
      <c r="SLN1" s="1687"/>
      <c r="SLO1" s="1687"/>
      <c r="SLP1" s="1687"/>
      <c r="SLQ1" s="1687"/>
      <c r="SLR1" s="1687"/>
      <c r="SLS1" s="1687"/>
      <c r="SLT1" s="1687"/>
      <c r="SLU1" s="1687"/>
      <c r="SLV1" s="1687"/>
      <c r="SLW1" s="1687"/>
      <c r="SLX1" s="1687"/>
      <c r="SLY1" s="1687"/>
      <c r="SLZ1" s="1687"/>
      <c r="SMA1" s="1687"/>
      <c r="SMB1" s="1687"/>
      <c r="SMC1" s="1687"/>
      <c r="SMD1" s="1687"/>
      <c r="SME1" s="1687"/>
      <c r="SMF1" s="1687"/>
      <c r="SMG1" s="1687"/>
      <c r="SMH1" s="1687"/>
      <c r="SMI1" s="1687"/>
      <c r="SMJ1" s="1687"/>
      <c r="SMK1" s="1687"/>
      <c r="SML1" s="1687"/>
      <c r="SMM1" s="1687"/>
      <c r="SMN1" s="1687"/>
      <c r="SMO1" s="1687"/>
      <c r="SMP1" s="1687"/>
      <c r="SMQ1" s="1687"/>
      <c r="SMR1" s="1687"/>
      <c r="SMS1" s="1687"/>
      <c r="SMT1" s="1687"/>
      <c r="SMU1" s="1687"/>
      <c r="SMV1" s="1687"/>
      <c r="SMW1" s="1687"/>
      <c r="SMX1" s="1687"/>
      <c r="SMY1" s="1687"/>
      <c r="SMZ1" s="1687"/>
      <c r="SNA1" s="1687"/>
      <c r="SNB1" s="1687"/>
      <c r="SNC1" s="1687"/>
      <c r="SND1" s="1687"/>
      <c r="SNE1" s="1687"/>
      <c r="SNF1" s="1687"/>
      <c r="SNG1" s="1687"/>
      <c r="SNH1" s="1687"/>
      <c r="SNI1" s="1687"/>
      <c r="SNJ1" s="1687"/>
      <c r="SNK1" s="1687"/>
      <c r="SNL1" s="1687"/>
      <c r="SNM1" s="1687"/>
      <c r="SNN1" s="1687"/>
      <c r="SNO1" s="1687"/>
      <c r="SNP1" s="1687"/>
      <c r="SNQ1" s="1687"/>
      <c r="SNR1" s="1687"/>
      <c r="SNS1" s="1687"/>
      <c r="SNT1" s="1687"/>
      <c r="SNU1" s="1687"/>
      <c r="SNV1" s="1687"/>
      <c r="SNW1" s="1687"/>
      <c r="SNX1" s="1687"/>
      <c r="SNY1" s="1687"/>
      <c r="SNZ1" s="1687"/>
      <c r="SOA1" s="1687"/>
      <c r="SOB1" s="1687"/>
      <c r="SOC1" s="1687"/>
      <c r="SOD1" s="1687"/>
      <c r="SOE1" s="1687"/>
      <c r="SOF1" s="1687"/>
      <c r="SOG1" s="1687"/>
      <c r="SOH1" s="1687"/>
      <c r="SOI1" s="1687"/>
      <c r="SOJ1" s="1687"/>
      <c r="SOK1" s="1687"/>
      <c r="SOL1" s="1687"/>
      <c r="SOM1" s="1687"/>
      <c r="SON1" s="1687"/>
      <c r="SOO1" s="1687"/>
      <c r="SOP1" s="1687"/>
      <c r="SOQ1" s="1687"/>
      <c r="SOR1" s="1687"/>
      <c r="SOS1" s="1687"/>
      <c r="SOT1" s="1687"/>
      <c r="SOU1" s="1687"/>
      <c r="SOV1" s="1687"/>
      <c r="SOW1" s="1687"/>
      <c r="SOX1" s="1687"/>
      <c r="SOY1" s="1687"/>
      <c r="SOZ1" s="1687"/>
      <c r="SPA1" s="1687"/>
      <c r="SPB1" s="1687"/>
      <c r="SPC1" s="1687"/>
      <c r="SPD1" s="1687"/>
      <c r="SPE1" s="1687"/>
      <c r="SPF1" s="1687"/>
      <c r="SPG1" s="1687"/>
      <c r="SPH1" s="1687"/>
      <c r="SPI1" s="1687"/>
      <c r="SPJ1" s="1687"/>
      <c r="SPK1" s="1687"/>
      <c r="SPL1" s="1687"/>
      <c r="SPM1" s="1687"/>
      <c r="SPN1" s="1687"/>
      <c r="SPO1" s="1687"/>
      <c r="SPP1" s="1687"/>
      <c r="SPQ1" s="1687"/>
      <c r="SPR1" s="1687"/>
      <c r="SPS1" s="1687"/>
      <c r="SPT1" s="1687"/>
      <c r="SPU1" s="1687"/>
      <c r="SPV1" s="1687"/>
      <c r="SPW1" s="1687"/>
      <c r="SPX1" s="1687"/>
      <c r="SPY1" s="1687"/>
      <c r="SPZ1" s="1687"/>
      <c r="SQA1" s="1687"/>
      <c r="SQB1" s="1687"/>
      <c r="SQC1" s="1687"/>
      <c r="SQD1" s="1687"/>
      <c r="SQE1" s="1687"/>
      <c r="SQF1" s="1687"/>
      <c r="SQG1" s="1687"/>
      <c r="SQH1" s="1687"/>
      <c r="SQI1" s="1687"/>
      <c r="SQJ1" s="1687"/>
      <c r="SQK1" s="1687"/>
      <c r="SQL1" s="1687"/>
      <c r="SQM1" s="1687"/>
      <c r="SQN1" s="1687"/>
      <c r="SQO1" s="1687"/>
      <c r="SQP1" s="1687"/>
      <c r="SQQ1" s="1687"/>
      <c r="SQR1" s="1687"/>
      <c r="SQS1" s="1687"/>
      <c r="SQT1" s="1687"/>
      <c r="SQU1" s="1687"/>
      <c r="SQV1" s="1687"/>
      <c r="SQW1" s="1687"/>
      <c r="SQX1" s="1687"/>
      <c r="SQY1" s="1687"/>
      <c r="SQZ1" s="1687"/>
      <c r="SRA1" s="1687"/>
      <c r="SRB1" s="1687"/>
      <c r="SRC1" s="1687"/>
      <c r="SRD1" s="1687"/>
      <c r="SRE1" s="1687"/>
      <c r="SRF1" s="1687"/>
      <c r="SRG1" s="1687"/>
      <c r="SRH1" s="1687"/>
      <c r="SRI1" s="1687"/>
      <c r="SRJ1" s="1687"/>
      <c r="SRK1" s="1687"/>
      <c r="SRL1" s="1687"/>
      <c r="SRM1" s="1687"/>
      <c r="SRN1" s="1687"/>
      <c r="SRO1" s="1687"/>
      <c r="SRP1" s="1687"/>
      <c r="SRQ1" s="1687"/>
      <c r="SRR1" s="1687"/>
      <c r="SRS1" s="1687"/>
      <c r="SRT1" s="1687"/>
      <c r="SRU1" s="1687"/>
      <c r="SRV1" s="1687"/>
      <c r="SRW1" s="1687"/>
      <c r="SRX1" s="1687"/>
      <c r="SRY1" s="1687"/>
      <c r="SRZ1" s="1687"/>
      <c r="SSA1" s="1687"/>
      <c r="SSB1" s="1687"/>
      <c r="SSC1" s="1687"/>
      <c r="SSD1" s="1687"/>
      <c r="SSE1" s="1687"/>
      <c r="SSF1" s="1687"/>
      <c r="SSG1" s="1687"/>
      <c r="SSH1" s="1687"/>
      <c r="SSI1" s="1687"/>
      <c r="SSJ1" s="1687"/>
      <c r="SSK1" s="1687"/>
      <c r="SSL1" s="1687"/>
      <c r="SSM1" s="1687"/>
      <c r="SSN1" s="1687"/>
      <c r="SSO1" s="1687"/>
      <c r="SSP1" s="1687"/>
      <c r="SSQ1" s="1687"/>
      <c r="SSR1" s="1687"/>
      <c r="SSS1" s="1687"/>
      <c r="SST1" s="1687"/>
      <c r="SSU1" s="1687"/>
      <c r="SSV1" s="1687"/>
      <c r="SSW1" s="1687"/>
      <c r="SSX1" s="1687"/>
      <c r="SSY1" s="1687"/>
      <c r="SSZ1" s="1687"/>
      <c r="STA1" s="1687"/>
      <c r="STB1" s="1687"/>
      <c r="STC1" s="1687"/>
      <c r="STD1" s="1687"/>
      <c r="STE1" s="1687"/>
      <c r="STF1" s="1687"/>
      <c r="STG1" s="1687"/>
      <c r="STH1" s="1687"/>
      <c r="STI1" s="1687"/>
      <c r="STJ1" s="1687"/>
      <c r="STK1" s="1687"/>
      <c r="STL1" s="1687"/>
      <c r="STM1" s="1687"/>
      <c r="STN1" s="1687"/>
      <c r="STO1" s="1687"/>
      <c r="STP1" s="1687"/>
      <c r="STQ1" s="1687"/>
      <c r="STR1" s="1687"/>
      <c r="STS1" s="1687"/>
      <c r="STT1" s="1687"/>
      <c r="STU1" s="1687"/>
      <c r="STV1" s="1687"/>
      <c r="STW1" s="1687"/>
      <c r="STX1" s="1687"/>
      <c r="STY1" s="1687"/>
      <c r="STZ1" s="1687"/>
      <c r="SUA1" s="1687"/>
      <c r="SUB1" s="1687"/>
      <c r="SUC1" s="1687"/>
      <c r="SUD1" s="1687"/>
      <c r="SUE1" s="1687"/>
      <c r="SUF1" s="1687"/>
      <c r="SUG1" s="1687"/>
      <c r="SUH1" s="1687"/>
      <c r="SUI1" s="1687"/>
      <c r="SUJ1" s="1687"/>
      <c r="SUK1" s="1687"/>
      <c r="SUL1" s="1687"/>
      <c r="SUM1" s="1687"/>
      <c r="SUN1" s="1687"/>
      <c r="SUO1" s="1687"/>
      <c r="SUP1" s="1687"/>
      <c r="SUQ1" s="1687"/>
      <c r="SUR1" s="1687"/>
      <c r="SUS1" s="1687"/>
      <c r="SUT1" s="1687"/>
      <c r="SUU1" s="1687"/>
      <c r="SUV1" s="1687"/>
      <c r="SUW1" s="1687"/>
      <c r="SUX1" s="1687"/>
      <c r="SUY1" s="1687"/>
      <c r="SUZ1" s="1687"/>
      <c r="SVA1" s="1687"/>
      <c r="SVB1" s="1687"/>
      <c r="SVC1" s="1687"/>
      <c r="SVD1" s="1687"/>
      <c r="SVE1" s="1687"/>
      <c r="SVF1" s="1687"/>
      <c r="SVG1" s="1687"/>
      <c r="SVH1" s="1687"/>
      <c r="SVI1" s="1687"/>
      <c r="SVJ1" s="1687"/>
      <c r="SVK1" s="1687"/>
      <c r="SVL1" s="1687"/>
      <c r="SVM1" s="1687"/>
      <c r="SVN1" s="1687"/>
      <c r="SVO1" s="1687"/>
      <c r="SVP1" s="1687"/>
      <c r="SVQ1" s="1687"/>
      <c r="SVR1" s="1687"/>
      <c r="SVS1" s="1687"/>
      <c r="SVT1" s="1687"/>
      <c r="SVU1" s="1687"/>
      <c r="SVV1" s="1687"/>
      <c r="SVW1" s="1687"/>
      <c r="SVX1" s="1687"/>
      <c r="SVY1" s="1687"/>
      <c r="SVZ1" s="1687"/>
      <c r="SWA1" s="1687"/>
      <c r="SWB1" s="1687"/>
      <c r="SWC1" s="1687"/>
      <c r="SWD1" s="1687"/>
      <c r="SWE1" s="1687"/>
      <c r="SWF1" s="1687"/>
      <c r="SWG1" s="1687"/>
      <c r="SWH1" s="1687"/>
      <c r="SWI1" s="1687"/>
      <c r="SWJ1" s="1687"/>
      <c r="SWK1" s="1687"/>
      <c r="SWL1" s="1687"/>
      <c r="SWM1" s="1687"/>
      <c r="SWN1" s="1687"/>
      <c r="SWO1" s="1687"/>
      <c r="SWP1" s="1687"/>
      <c r="SWQ1" s="1687"/>
      <c r="SWR1" s="1687"/>
      <c r="SWS1" s="1687"/>
      <c r="SWT1" s="1687"/>
      <c r="SWU1" s="1687"/>
      <c r="SWV1" s="1687"/>
      <c r="SWW1" s="1687"/>
      <c r="SWX1" s="1687"/>
      <c r="SWY1" s="1687"/>
      <c r="SWZ1" s="1687"/>
      <c r="SXA1" s="1687"/>
      <c r="SXB1" s="1687"/>
      <c r="SXC1" s="1687"/>
      <c r="SXD1" s="1687"/>
      <c r="SXE1" s="1687"/>
      <c r="SXF1" s="1687"/>
      <c r="SXG1" s="1687"/>
      <c r="SXH1" s="1687"/>
      <c r="SXI1" s="1687"/>
      <c r="SXJ1" s="1687"/>
      <c r="SXK1" s="1687"/>
      <c r="SXL1" s="1687"/>
      <c r="SXM1" s="1687"/>
      <c r="SXN1" s="1687"/>
      <c r="SXO1" s="1687"/>
      <c r="SXP1" s="1687"/>
      <c r="SXQ1" s="1687"/>
      <c r="SXR1" s="1687"/>
      <c r="SXS1" s="1687"/>
      <c r="SXT1" s="1687"/>
      <c r="SXU1" s="1687"/>
      <c r="SXV1" s="1687"/>
      <c r="SXW1" s="1687"/>
      <c r="SXX1" s="1687"/>
      <c r="SXY1" s="1687"/>
      <c r="SXZ1" s="1687"/>
      <c r="SYA1" s="1687"/>
      <c r="SYB1" s="1687"/>
      <c r="SYC1" s="1687"/>
      <c r="SYD1" s="1687"/>
      <c r="SYE1" s="1687"/>
      <c r="SYF1" s="1687"/>
      <c r="SYG1" s="1687"/>
      <c r="SYH1" s="1687"/>
      <c r="SYI1" s="1687"/>
      <c r="SYJ1" s="1687"/>
      <c r="SYK1" s="1687"/>
      <c r="SYL1" s="1687"/>
      <c r="SYM1" s="1687"/>
      <c r="SYN1" s="1687"/>
      <c r="SYO1" s="1687"/>
      <c r="SYP1" s="1687"/>
      <c r="SYQ1" s="1687"/>
      <c r="SYR1" s="1687"/>
      <c r="SYS1" s="1687"/>
      <c r="SYT1" s="1687"/>
      <c r="SYU1" s="1687"/>
      <c r="SYV1" s="1687"/>
      <c r="SYW1" s="1687"/>
      <c r="SYX1" s="1687"/>
      <c r="SYY1" s="1687"/>
      <c r="SYZ1" s="1687"/>
      <c r="SZA1" s="1687"/>
      <c r="SZB1" s="1687"/>
      <c r="SZC1" s="1687"/>
      <c r="SZD1" s="1687"/>
      <c r="SZE1" s="1687"/>
      <c r="SZF1" s="1687"/>
      <c r="SZG1" s="1687"/>
      <c r="SZH1" s="1687"/>
      <c r="SZI1" s="1687"/>
      <c r="SZJ1" s="1687"/>
      <c r="SZK1" s="1687"/>
      <c r="SZL1" s="1687"/>
      <c r="SZM1" s="1687"/>
      <c r="SZN1" s="1687"/>
      <c r="SZO1" s="1687"/>
      <c r="SZP1" s="1687"/>
      <c r="SZQ1" s="1687"/>
      <c r="SZR1" s="1687"/>
      <c r="SZS1" s="1687"/>
      <c r="SZT1" s="1687"/>
      <c r="SZU1" s="1687"/>
      <c r="SZV1" s="1687"/>
      <c r="SZW1" s="1687"/>
      <c r="SZX1" s="1687"/>
      <c r="SZY1" s="1687"/>
      <c r="SZZ1" s="1687"/>
      <c r="TAA1" s="1687"/>
      <c r="TAB1" s="1687"/>
      <c r="TAC1" s="1687"/>
      <c r="TAD1" s="1687"/>
      <c r="TAE1" s="1687"/>
      <c r="TAF1" s="1687"/>
      <c r="TAG1" s="1687"/>
      <c r="TAH1" s="1687"/>
      <c r="TAI1" s="1687"/>
      <c r="TAJ1" s="1687"/>
      <c r="TAK1" s="1687"/>
      <c r="TAL1" s="1687"/>
      <c r="TAM1" s="1687"/>
      <c r="TAN1" s="1687"/>
      <c r="TAO1" s="1687"/>
      <c r="TAP1" s="1687"/>
      <c r="TAQ1" s="1687"/>
      <c r="TAR1" s="1687"/>
      <c r="TAS1" s="1687"/>
      <c r="TAT1" s="1687"/>
      <c r="TAU1" s="1687"/>
      <c r="TAV1" s="1687"/>
      <c r="TAW1" s="1687"/>
      <c r="TAX1" s="1687"/>
      <c r="TAY1" s="1687"/>
      <c r="TAZ1" s="1687"/>
      <c r="TBA1" s="1687"/>
      <c r="TBB1" s="1687"/>
      <c r="TBC1" s="1687"/>
      <c r="TBD1" s="1687"/>
      <c r="TBE1" s="1687"/>
      <c r="TBF1" s="1687"/>
      <c r="TBG1" s="1687"/>
      <c r="TBH1" s="1687"/>
      <c r="TBI1" s="1687"/>
      <c r="TBJ1" s="1687"/>
      <c r="TBK1" s="1687"/>
      <c r="TBL1" s="1687"/>
      <c r="TBM1" s="1687"/>
      <c r="TBN1" s="1687"/>
      <c r="TBO1" s="1687"/>
      <c r="TBP1" s="1687"/>
      <c r="TBQ1" s="1687"/>
      <c r="TBR1" s="1687"/>
      <c r="TBS1" s="1687"/>
      <c r="TBT1" s="1687"/>
      <c r="TBU1" s="1687"/>
      <c r="TBV1" s="1687"/>
      <c r="TBW1" s="1687"/>
      <c r="TBX1" s="1687"/>
      <c r="TBY1" s="1687"/>
      <c r="TBZ1" s="1687"/>
      <c r="TCA1" s="1687"/>
      <c r="TCB1" s="1687"/>
      <c r="TCC1" s="1687"/>
      <c r="TCD1" s="1687"/>
      <c r="TCE1" s="1687"/>
      <c r="TCF1" s="1687"/>
      <c r="TCG1" s="1687"/>
      <c r="TCH1" s="1687"/>
      <c r="TCI1" s="1687"/>
      <c r="TCJ1" s="1687"/>
      <c r="TCK1" s="1687"/>
      <c r="TCL1" s="1687"/>
      <c r="TCM1" s="1687"/>
      <c r="TCN1" s="1687"/>
      <c r="TCO1" s="1687"/>
      <c r="TCP1" s="1687"/>
      <c r="TCQ1" s="1687"/>
      <c r="TCR1" s="1687"/>
      <c r="TCS1" s="1687"/>
      <c r="TCT1" s="1687"/>
      <c r="TCU1" s="1687"/>
      <c r="TCV1" s="1687"/>
      <c r="TCW1" s="1687"/>
      <c r="TCX1" s="1687"/>
      <c r="TCY1" s="1687"/>
      <c r="TCZ1" s="1687"/>
      <c r="TDA1" s="1687"/>
      <c r="TDB1" s="1687"/>
      <c r="TDC1" s="1687"/>
      <c r="TDD1" s="1687"/>
      <c r="TDE1" s="1687"/>
      <c r="TDF1" s="1687"/>
      <c r="TDG1" s="1687"/>
      <c r="TDH1" s="1687"/>
      <c r="TDI1" s="1687"/>
      <c r="TDJ1" s="1687"/>
      <c r="TDK1" s="1687"/>
      <c r="TDL1" s="1687"/>
      <c r="TDM1" s="1687"/>
      <c r="TDN1" s="1687"/>
      <c r="TDO1" s="1687"/>
      <c r="TDP1" s="1687"/>
      <c r="TDQ1" s="1687"/>
      <c r="TDR1" s="1687"/>
      <c r="TDS1" s="1687"/>
      <c r="TDT1" s="1687"/>
      <c r="TDU1" s="1687"/>
      <c r="TDV1" s="1687"/>
      <c r="TDW1" s="1687"/>
      <c r="TDX1" s="1687"/>
      <c r="TDY1" s="1687"/>
      <c r="TDZ1" s="1687"/>
      <c r="TEA1" s="1687"/>
      <c r="TEB1" s="1687"/>
      <c r="TEC1" s="1687"/>
      <c r="TED1" s="1687"/>
      <c r="TEE1" s="1687"/>
      <c r="TEF1" s="1687"/>
      <c r="TEG1" s="1687"/>
      <c r="TEH1" s="1687"/>
      <c r="TEI1" s="1687"/>
      <c r="TEJ1" s="1687"/>
      <c r="TEK1" s="1687"/>
      <c r="TEL1" s="1687"/>
      <c r="TEM1" s="1687"/>
      <c r="TEN1" s="1687"/>
      <c r="TEO1" s="1687"/>
      <c r="TEP1" s="1687"/>
      <c r="TEQ1" s="1687"/>
      <c r="TER1" s="1687"/>
      <c r="TES1" s="1687"/>
      <c r="TET1" s="1687"/>
      <c r="TEU1" s="1687"/>
      <c r="TEV1" s="1687"/>
      <c r="TEW1" s="1687"/>
      <c r="TEX1" s="1687"/>
      <c r="TEY1" s="1687"/>
      <c r="TEZ1" s="1687"/>
      <c r="TFA1" s="1687"/>
      <c r="TFB1" s="1687"/>
      <c r="TFC1" s="1687"/>
      <c r="TFD1" s="1687"/>
      <c r="TFE1" s="1687"/>
      <c r="TFF1" s="1687"/>
      <c r="TFG1" s="1687"/>
      <c r="TFH1" s="1687"/>
      <c r="TFI1" s="1687"/>
      <c r="TFJ1" s="1687"/>
      <c r="TFK1" s="1687"/>
      <c r="TFL1" s="1687"/>
      <c r="TFM1" s="1687"/>
      <c r="TFN1" s="1687"/>
      <c r="TFO1" s="1687"/>
      <c r="TFP1" s="1687"/>
      <c r="TFQ1" s="1687"/>
      <c r="TFR1" s="1687"/>
      <c r="TFS1" s="1687"/>
      <c r="TFT1" s="1687"/>
      <c r="TFU1" s="1687"/>
      <c r="TFV1" s="1687"/>
      <c r="TFW1" s="1687"/>
      <c r="TFX1" s="1687"/>
      <c r="TFY1" s="1687"/>
      <c r="TFZ1" s="1687"/>
      <c r="TGA1" s="1687"/>
      <c r="TGB1" s="1687"/>
      <c r="TGC1" s="1687"/>
      <c r="TGD1" s="1687"/>
      <c r="TGE1" s="1687"/>
      <c r="TGF1" s="1687"/>
      <c r="TGG1" s="1687"/>
      <c r="TGH1" s="1687"/>
      <c r="TGI1" s="1687"/>
      <c r="TGJ1" s="1687"/>
      <c r="TGK1" s="1687"/>
      <c r="TGL1" s="1687"/>
      <c r="TGM1" s="1687"/>
      <c r="TGN1" s="1687"/>
      <c r="TGO1" s="1687"/>
      <c r="TGP1" s="1687"/>
      <c r="TGQ1" s="1687"/>
      <c r="TGR1" s="1687"/>
      <c r="TGS1" s="1687"/>
      <c r="TGT1" s="1687"/>
      <c r="TGU1" s="1687"/>
      <c r="TGV1" s="1687"/>
      <c r="TGW1" s="1687"/>
      <c r="TGX1" s="1687"/>
      <c r="TGY1" s="1687"/>
      <c r="TGZ1" s="1687"/>
      <c r="THA1" s="1687"/>
      <c r="THB1" s="1687"/>
      <c r="THC1" s="1687"/>
      <c r="THD1" s="1687"/>
      <c r="THE1" s="1687"/>
      <c r="THF1" s="1687"/>
      <c r="THG1" s="1687"/>
      <c r="THH1" s="1687"/>
      <c r="THI1" s="1687"/>
      <c r="THJ1" s="1687"/>
      <c r="THK1" s="1687"/>
      <c r="THL1" s="1687"/>
      <c r="THM1" s="1687"/>
      <c r="THN1" s="1687"/>
      <c r="THO1" s="1687"/>
      <c r="THP1" s="1687"/>
      <c r="THQ1" s="1687"/>
      <c r="THR1" s="1687"/>
      <c r="THS1" s="1687"/>
      <c r="THT1" s="1687"/>
      <c r="THU1" s="1687"/>
      <c r="THV1" s="1687"/>
      <c r="THW1" s="1687"/>
      <c r="THX1" s="1687"/>
      <c r="THY1" s="1687"/>
      <c r="THZ1" s="1687"/>
      <c r="TIA1" s="1687"/>
      <c r="TIB1" s="1687"/>
      <c r="TIC1" s="1687"/>
      <c r="TID1" s="1687"/>
      <c r="TIE1" s="1687"/>
      <c r="TIF1" s="1687"/>
      <c r="TIG1" s="1687"/>
      <c r="TIH1" s="1687"/>
      <c r="TII1" s="1687"/>
      <c r="TIJ1" s="1687"/>
      <c r="TIK1" s="1687"/>
      <c r="TIL1" s="1687"/>
      <c r="TIM1" s="1687"/>
      <c r="TIN1" s="1687"/>
      <c r="TIO1" s="1687"/>
      <c r="TIP1" s="1687"/>
      <c r="TIQ1" s="1687"/>
      <c r="TIR1" s="1687"/>
      <c r="TIS1" s="1687"/>
      <c r="TIT1" s="1687"/>
      <c r="TIU1" s="1687"/>
      <c r="TIV1" s="1687"/>
      <c r="TIW1" s="1687"/>
      <c r="TIX1" s="1687"/>
      <c r="TIY1" s="1687"/>
      <c r="TIZ1" s="1687"/>
      <c r="TJA1" s="1687"/>
      <c r="TJB1" s="1687"/>
      <c r="TJC1" s="1687"/>
      <c r="TJD1" s="1687"/>
      <c r="TJE1" s="1687"/>
      <c r="TJF1" s="1687"/>
      <c r="TJG1" s="1687"/>
      <c r="TJH1" s="1687"/>
      <c r="TJI1" s="1687"/>
      <c r="TJJ1" s="1687"/>
      <c r="TJK1" s="1687"/>
      <c r="TJL1" s="1687"/>
      <c r="TJM1" s="1687"/>
      <c r="TJN1" s="1687"/>
      <c r="TJO1" s="1687"/>
      <c r="TJP1" s="1687"/>
      <c r="TJQ1" s="1687"/>
      <c r="TJR1" s="1687"/>
      <c r="TJS1" s="1687"/>
      <c r="TJT1" s="1687"/>
      <c r="TJU1" s="1687"/>
      <c r="TJV1" s="1687"/>
      <c r="TJW1" s="1687"/>
      <c r="TJX1" s="1687"/>
      <c r="TJY1" s="1687"/>
      <c r="TJZ1" s="1687"/>
      <c r="TKA1" s="1687"/>
      <c r="TKB1" s="1687"/>
      <c r="TKC1" s="1687"/>
      <c r="TKD1" s="1687"/>
      <c r="TKE1" s="1687"/>
      <c r="TKF1" s="1687"/>
      <c r="TKG1" s="1687"/>
      <c r="TKH1" s="1687"/>
      <c r="TKI1" s="1687"/>
      <c r="TKJ1" s="1687"/>
      <c r="TKK1" s="1687"/>
      <c r="TKL1" s="1687"/>
      <c r="TKM1" s="1687"/>
      <c r="TKN1" s="1687"/>
      <c r="TKO1" s="1687"/>
      <c r="TKP1" s="1687"/>
      <c r="TKQ1" s="1687"/>
      <c r="TKR1" s="1687"/>
      <c r="TKS1" s="1687"/>
      <c r="TKT1" s="1687"/>
      <c r="TKU1" s="1687"/>
      <c r="TKV1" s="1687"/>
      <c r="TKW1" s="1687"/>
      <c r="TKX1" s="1687"/>
      <c r="TKY1" s="1687"/>
      <c r="TKZ1" s="1687"/>
      <c r="TLA1" s="1687"/>
      <c r="TLB1" s="1687"/>
      <c r="TLC1" s="1687"/>
      <c r="TLD1" s="1687"/>
      <c r="TLE1" s="1687"/>
      <c r="TLF1" s="1687"/>
      <c r="TLG1" s="1687"/>
      <c r="TLH1" s="1687"/>
      <c r="TLI1" s="1687"/>
      <c r="TLJ1" s="1687"/>
      <c r="TLK1" s="1687"/>
      <c r="TLL1" s="1687"/>
      <c r="TLM1" s="1687"/>
      <c r="TLN1" s="1687"/>
      <c r="TLO1" s="1687"/>
      <c r="TLP1" s="1687"/>
      <c r="TLQ1" s="1687"/>
      <c r="TLR1" s="1687"/>
      <c r="TLS1" s="1687"/>
      <c r="TLT1" s="1687"/>
      <c r="TLU1" s="1687"/>
      <c r="TLV1" s="1687"/>
      <c r="TLW1" s="1687"/>
      <c r="TLX1" s="1687"/>
      <c r="TLY1" s="1687"/>
      <c r="TLZ1" s="1687"/>
      <c r="TMA1" s="1687"/>
      <c r="TMB1" s="1687"/>
      <c r="TMC1" s="1687"/>
      <c r="TMD1" s="1687"/>
      <c r="TME1" s="1687"/>
      <c r="TMF1" s="1687"/>
      <c r="TMG1" s="1687"/>
      <c r="TMH1" s="1687"/>
      <c r="TMI1" s="1687"/>
      <c r="TMJ1" s="1687"/>
      <c r="TMK1" s="1687"/>
      <c r="TML1" s="1687"/>
      <c r="TMM1" s="1687"/>
      <c r="TMN1" s="1687"/>
      <c r="TMO1" s="1687"/>
      <c r="TMP1" s="1687"/>
      <c r="TMQ1" s="1687"/>
      <c r="TMR1" s="1687"/>
      <c r="TMS1" s="1687"/>
      <c r="TMT1" s="1687"/>
      <c r="TMU1" s="1687"/>
      <c r="TMV1" s="1687"/>
      <c r="TMW1" s="1687"/>
      <c r="TMX1" s="1687"/>
      <c r="TMY1" s="1687"/>
      <c r="TMZ1" s="1687"/>
      <c r="TNA1" s="1687"/>
      <c r="TNB1" s="1687"/>
      <c r="TNC1" s="1687"/>
      <c r="TND1" s="1687"/>
      <c r="TNE1" s="1687"/>
      <c r="TNF1" s="1687"/>
      <c r="TNG1" s="1687"/>
      <c r="TNH1" s="1687"/>
      <c r="TNI1" s="1687"/>
      <c r="TNJ1" s="1687"/>
      <c r="TNK1" s="1687"/>
      <c r="TNL1" s="1687"/>
      <c r="TNM1" s="1687"/>
      <c r="TNN1" s="1687"/>
      <c r="TNO1" s="1687"/>
      <c r="TNP1" s="1687"/>
      <c r="TNQ1" s="1687"/>
      <c r="TNR1" s="1687"/>
      <c r="TNS1" s="1687"/>
      <c r="TNT1" s="1687"/>
      <c r="TNU1" s="1687"/>
      <c r="TNV1" s="1687"/>
      <c r="TNW1" s="1687"/>
      <c r="TNX1" s="1687"/>
      <c r="TNY1" s="1687"/>
      <c r="TNZ1" s="1687"/>
      <c r="TOA1" s="1687"/>
      <c r="TOB1" s="1687"/>
      <c r="TOC1" s="1687"/>
      <c r="TOD1" s="1687"/>
      <c r="TOE1" s="1687"/>
      <c r="TOF1" s="1687"/>
      <c r="TOG1" s="1687"/>
      <c r="TOH1" s="1687"/>
      <c r="TOI1" s="1687"/>
      <c r="TOJ1" s="1687"/>
      <c r="TOK1" s="1687"/>
      <c r="TOL1" s="1687"/>
      <c r="TOM1" s="1687"/>
      <c r="TON1" s="1687"/>
      <c r="TOO1" s="1687"/>
      <c r="TOP1" s="1687"/>
      <c r="TOQ1" s="1687"/>
      <c r="TOR1" s="1687"/>
      <c r="TOS1" s="1687"/>
      <c r="TOT1" s="1687"/>
      <c r="TOU1" s="1687"/>
      <c r="TOV1" s="1687"/>
      <c r="TOW1" s="1687"/>
      <c r="TOX1" s="1687"/>
      <c r="TOY1" s="1687"/>
      <c r="TOZ1" s="1687"/>
      <c r="TPA1" s="1687"/>
      <c r="TPB1" s="1687"/>
      <c r="TPC1" s="1687"/>
      <c r="TPD1" s="1687"/>
      <c r="TPE1" s="1687"/>
      <c r="TPF1" s="1687"/>
      <c r="TPG1" s="1687"/>
      <c r="TPH1" s="1687"/>
      <c r="TPI1" s="1687"/>
      <c r="TPJ1" s="1687"/>
      <c r="TPK1" s="1687"/>
      <c r="TPL1" s="1687"/>
      <c r="TPM1" s="1687"/>
      <c r="TPN1" s="1687"/>
      <c r="TPO1" s="1687"/>
      <c r="TPP1" s="1687"/>
      <c r="TPQ1" s="1687"/>
      <c r="TPR1" s="1687"/>
      <c r="TPS1" s="1687"/>
      <c r="TPT1" s="1687"/>
      <c r="TPU1" s="1687"/>
      <c r="TPV1" s="1687"/>
      <c r="TPW1" s="1687"/>
      <c r="TPX1" s="1687"/>
      <c r="TPY1" s="1687"/>
      <c r="TPZ1" s="1687"/>
      <c r="TQA1" s="1687"/>
      <c r="TQB1" s="1687"/>
      <c r="TQC1" s="1687"/>
      <c r="TQD1" s="1687"/>
      <c r="TQE1" s="1687"/>
      <c r="TQF1" s="1687"/>
      <c r="TQG1" s="1687"/>
      <c r="TQH1" s="1687"/>
      <c r="TQI1" s="1687"/>
      <c r="TQJ1" s="1687"/>
      <c r="TQK1" s="1687"/>
      <c r="TQL1" s="1687"/>
      <c r="TQM1" s="1687"/>
      <c r="TQN1" s="1687"/>
      <c r="TQO1" s="1687"/>
      <c r="TQP1" s="1687"/>
      <c r="TQQ1" s="1687"/>
      <c r="TQR1" s="1687"/>
      <c r="TQS1" s="1687"/>
      <c r="TQT1" s="1687"/>
      <c r="TQU1" s="1687"/>
      <c r="TQV1" s="1687"/>
      <c r="TQW1" s="1687"/>
      <c r="TQX1" s="1687"/>
      <c r="TQY1" s="1687"/>
      <c r="TQZ1" s="1687"/>
      <c r="TRA1" s="1687"/>
      <c r="TRB1" s="1687"/>
      <c r="TRC1" s="1687"/>
      <c r="TRD1" s="1687"/>
      <c r="TRE1" s="1687"/>
      <c r="TRF1" s="1687"/>
      <c r="TRG1" s="1687"/>
      <c r="TRH1" s="1687"/>
      <c r="TRI1" s="1687"/>
      <c r="TRJ1" s="1687"/>
      <c r="TRK1" s="1687"/>
      <c r="TRL1" s="1687"/>
      <c r="TRM1" s="1687"/>
      <c r="TRN1" s="1687"/>
      <c r="TRO1" s="1687"/>
      <c r="TRP1" s="1687"/>
      <c r="TRQ1" s="1687"/>
      <c r="TRR1" s="1687"/>
      <c r="TRS1" s="1687"/>
      <c r="TRT1" s="1687"/>
      <c r="TRU1" s="1687"/>
      <c r="TRV1" s="1687"/>
      <c r="TRW1" s="1687"/>
      <c r="TRX1" s="1687"/>
      <c r="TRY1" s="1687"/>
      <c r="TRZ1" s="1687"/>
      <c r="TSA1" s="1687"/>
      <c r="TSB1" s="1687"/>
      <c r="TSC1" s="1687"/>
      <c r="TSD1" s="1687"/>
      <c r="TSE1" s="1687"/>
      <c r="TSF1" s="1687"/>
      <c r="TSG1" s="1687"/>
      <c r="TSH1" s="1687"/>
      <c r="TSI1" s="1687"/>
      <c r="TSJ1" s="1687"/>
      <c r="TSK1" s="1687"/>
      <c r="TSL1" s="1687"/>
      <c r="TSM1" s="1687"/>
      <c r="TSN1" s="1687"/>
      <c r="TSO1" s="1687"/>
      <c r="TSP1" s="1687"/>
      <c r="TSQ1" s="1687"/>
      <c r="TSR1" s="1687"/>
      <c r="TSS1" s="1687"/>
      <c r="TST1" s="1687"/>
      <c r="TSU1" s="1687"/>
      <c r="TSV1" s="1687"/>
      <c r="TSW1" s="1687"/>
      <c r="TSX1" s="1687"/>
      <c r="TSY1" s="1687"/>
      <c r="TSZ1" s="1687"/>
      <c r="TTA1" s="1687"/>
      <c r="TTB1" s="1687"/>
      <c r="TTC1" s="1687"/>
      <c r="TTD1" s="1687"/>
      <c r="TTE1" s="1687"/>
      <c r="TTF1" s="1687"/>
      <c r="TTG1" s="1687"/>
      <c r="TTH1" s="1687"/>
      <c r="TTI1" s="1687"/>
      <c r="TTJ1" s="1687"/>
      <c r="TTK1" s="1687"/>
      <c r="TTL1" s="1687"/>
      <c r="TTM1" s="1687"/>
      <c r="TTN1" s="1687"/>
      <c r="TTO1" s="1687"/>
      <c r="TTP1" s="1687"/>
      <c r="TTQ1" s="1687"/>
      <c r="TTR1" s="1687"/>
      <c r="TTS1" s="1687"/>
      <c r="TTT1" s="1687"/>
      <c r="TTU1" s="1687"/>
      <c r="TTV1" s="1687"/>
      <c r="TTW1" s="1687"/>
      <c r="TTX1" s="1687"/>
      <c r="TTY1" s="1687"/>
      <c r="TTZ1" s="1687"/>
      <c r="TUA1" s="1687"/>
      <c r="TUB1" s="1687"/>
      <c r="TUC1" s="1687"/>
      <c r="TUD1" s="1687"/>
      <c r="TUE1" s="1687"/>
      <c r="TUF1" s="1687"/>
      <c r="TUG1" s="1687"/>
      <c r="TUH1" s="1687"/>
      <c r="TUI1" s="1687"/>
      <c r="TUJ1" s="1687"/>
      <c r="TUK1" s="1687"/>
      <c r="TUL1" s="1687"/>
      <c r="TUM1" s="1687"/>
      <c r="TUN1" s="1687"/>
      <c r="TUO1" s="1687"/>
      <c r="TUP1" s="1687"/>
      <c r="TUQ1" s="1687"/>
      <c r="TUR1" s="1687"/>
      <c r="TUS1" s="1687"/>
      <c r="TUT1" s="1687"/>
      <c r="TUU1" s="1687"/>
      <c r="TUV1" s="1687"/>
      <c r="TUW1" s="1687"/>
      <c r="TUX1" s="1687"/>
      <c r="TUY1" s="1687"/>
      <c r="TUZ1" s="1687"/>
      <c r="TVA1" s="1687"/>
      <c r="TVB1" s="1687"/>
      <c r="TVC1" s="1687"/>
      <c r="TVD1" s="1687"/>
      <c r="TVE1" s="1687"/>
      <c r="TVF1" s="1687"/>
      <c r="TVG1" s="1687"/>
      <c r="TVH1" s="1687"/>
      <c r="TVI1" s="1687"/>
      <c r="TVJ1" s="1687"/>
      <c r="TVK1" s="1687"/>
      <c r="TVL1" s="1687"/>
      <c r="TVM1" s="1687"/>
      <c r="TVN1" s="1687"/>
      <c r="TVO1" s="1687"/>
      <c r="TVP1" s="1687"/>
      <c r="TVQ1" s="1687"/>
      <c r="TVR1" s="1687"/>
      <c r="TVS1" s="1687"/>
      <c r="TVT1" s="1687"/>
      <c r="TVU1" s="1687"/>
      <c r="TVV1" s="1687"/>
      <c r="TVW1" s="1687"/>
      <c r="TVX1" s="1687"/>
      <c r="TVY1" s="1687"/>
      <c r="TVZ1" s="1687"/>
      <c r="TWA1" s="1687"/>
      <c r="TWB1" s="1687"/>
      <c r="TWC1" s="1687"/>
      <c r="TWD1" s="1687"/>
      <c r="TWE1" s="1687"/>
      <c r="TWF1" s="1687"/>
      <c r="TWG1" s="1687"/>
      <c r="TWH1" s="1687"/>
      <c r="TWI1" s="1687"/>
      <c r="TWJ1" s="1687"/>
      <c r="TWK1" s="1687"/>
      <c r="TWL1" s="1687"/>
      <c r="TWM1" s="1687"/>
      <c r="TWN1" s="1687"/>
      <c r="TWO1" s="1687"/>
      <c r="TWP1" s="1687"/>
      <c r="TWQ1" s="1687"/>
      <c r="TWR1" s="1687"/>
      <c r="TWS1" s="1687"/>
      <c r="TWT1" s="1687"/>
      <c r="TWU1" s="1687"/>
      <c r="TWV1" s="1687"/>
      <c r="TWW1" s="1687"/>
      <c r="TWX1" s="1687"/>
      <c r="TWY1" s="1687"/>
      <c r="TWZ1" s="1687"/>
      <c r="TXA1" s="1687"/>
      <c r="TXB1" s="1687"/>
      <c r="TXC1" s="1687"/>
      <c r="TXD1" s="1687"/>
      <c r="TXE1" s="1687"/>
      <c r="TXF1" s="1687"/>
      <c r="TXG1" s="1687"/>
      <c r="TXH1" s="1687"/>
      <c r="TXI1" s="1687"/>
      <c r="TXJ1" s="1687"/>
      <c r="TXK1" s="1687"/>
      <c r="TXL1" s="1687"/>
      <c r="TXM1" s="1687"/>
      <c r="TXN1" s="1687"/>
      <c r="TXO1" s="1687"/>
      <c r="TXP1" s="1687"/>
      <c r="TXQ1" s="1687"/>
      <c r="TXR1" s="1687"/>
      <c r="TXS1" s="1687"/>
      <c r="TXT1" s="1687"/>
      <c r="TXU1" s="1687"/>
      <c r="TXV1" s="1687"/>
      <c r="TXW1" s="1687"/>
      <c r="TXX1" s="1687"/>
      <c r="TXY1" s="1687"/>
      <c r="TXZ1" s="1687"/>
      <c r="TYA1" s="1687"/>
      <c r="TYB1" s="1687"/>
      <c r="TYC1" s="1687"/>
      <c r="TYD1" s="1687"/>
      <c r="TYE1" s="1687"/>
      <c r="TYF1" s="1687"/>
      <c r="TYG1" s="1687"/>
      <c r="TYH1" s="1687"/>
      <c r="TYI1" s="1687"/>
      <c r="TYJ1" s="1687"/>
      <c r="TYK1" s="1687"/>
      <c r="TYL1" s="1687"/>
      <c r="TYM1" s="1687"/>
      <c r="TYN1" s="1687"/>
      <c r="TYO1" s="1687"/>
      <c r="TYP1" s="1687"/>
      <c r="TYQ1" s="1687"/>
      <c r="TYR1" s="1687"/>
      <c r="TYS1" s="1687"/>
      <c r="TYT1" s="1687"/>
      <c r="TYU1" s="1687"/>
      <c r="TYV1" s="1687"/>
      <c r="TYW1" s="1687"/>
      <c r="TYX1" s="1687"/>
      <c r="TYY1" s="1687"/>
      <c r="TYZ1" s="1687"/>
      <c r="TZA1" s="1687"/>
      <c r="TZB1" s="1687"/>
      <c r="TZC1" s="1687"/>
      <c r="TZD1" s="1687"/>
      <c r="TZE1" s="1687"/>
      <c r="TZF1" s="1687"/>
      <c r="TZG1" s="1687"/>
      <c r="TZH1" s="1687"/>
      <c r="TZI1" s="1687"/>
      <c r="TZJ1" s="1687"/>
      <c r="TZK1" s="1687"/>
      <c r="TZL1" s="1687"/>
      <c r="TZM1" s="1687"/>
      <c r="TZN1" s="1687"/>
      <c r="TZO1" s="1687"/>
      <c r="TZP1" s="1687"/>
      <c r="TZQ1" s="1687"/>
      <c r="TZR1" s="1687"/>
      <c r="TZS1" s="1687"/>
      <c r="TZT1" s="1687"/>
      <c r="TZU1" s="1687"/>
      <c r="TZV1" s="1687"/>
      <c r="TZW1" s="1687"/>
      <c r="TZX1" s="1687"/>
      <c r="TZY1" s="1687"/>
      <c r="TZZ1" s="1687"/>
      <c r="UAA1" s="1687"/>
      <c r="UAB1" s="1687"/>
      <c r="UAC1" s="1687"/>
      <c r="UAD1" s="1687"/>
      <c r="UAE1" s="1687"/>
      <c r="UAF1" s="1687"/>
      <c r="UAG1" s="1687"/>
      <c r="UAH1" s="1687"/>
      <c r="UAI1" s="1687"/>
      <c r="UAJ1" s="1687"/>
      <c r="UAK1" s="1687"/>
      <c r="UAL1" s="1687"/>
      <c r="UAM1" s="1687"/>
      <c r="UAN1" s="1687"/>
      <c r="UAO1" s="1687"/>
      <c r="UAP1" s="1687"/>
      <c r="UAQ1" s="1687"/>
      <c r="UAR1" s="1687"/>
      <c r="UAS1" s="1687"/>
      <c r="UAT1" s="1687"/>
      <c r="UAU1" s="1687"/>
      <c r="UAV1" s="1687"/>
      <c r="UAW1" s="1687"/>
      <c r="UAX1" s="1687"/>
      <c r="UAY1" s="1687"/>
      <c r="UAZ1" s="1687"/>
      <c r="UBA1" s="1687"/>
      <c r="UBB1" s="1687"/>
      <c r="UBC1" s="1687"/>
      <c r="UBD1" s="1687"/>
      <c r="UBE1" s="1687"/>
      <c r="UBF1" s="1687"/>
      <c r="UBG1" s="1687"/>
      <c r="UBH1" s="1687"/>
      <c r="UBI1" s="1687"/>
      <c r="UBJ1" s="1687"/>
      <c r="UBK1" s="1687"/>
      <c r="UBL1" s="1687"/>
      <c r="UBM1" s="1687"/>
      <c r="UBN1" s="1687"/>
      <c r="UBO1" s="1687"/>
      <c r="UBP1" s="1687"/>
      <c r="UBQ1" s="1687"/>
      <c r="UBR1" s="1687"/>
      <c r="UBS1" s="1687"/>
      <c r="UBT1" s="1687"/>
      <c r="UBU1" s="1687"/>
      <c r="UBV1" s="1687"/>
      <c r="UBW1" s="1687"/>
      <c r="UBX1" s="1687"/>
      <c r="UBY1" s="1687"/>
      <c r="UBZ1" s="1687"/>
      <c r="UCA1" s="1687"/>
      <c r="UCB1" s="1687"/>
      <c r="UCC1" s="1687"/>
      <c r="UCD1" s="1687"/>
      <c r="UCE1" s="1687"/>
      <c r="UCF1" s="1687"/>
      <c r="UCG1" s="1687"/>
      <c r="UCH1" s="1687"/>
      <c r="UCI1" s="1687"/>
      <c r="UCJ1" s="1687"/>
      <c r="UCK1" s="1687"/>
      <c r="UCL1" s="1687"/>
      <c r="UCM1" s="1687"/>
      <c r="UCN1" s="1687"/>
      <c r="UCO1" s="1687"/>
      <c r="UCP1" s="1687"/>
      <c r="UCQ1" s="1687"/>
      <c r="UCR1" s="1687"/>
      <c r="UCS1" s="1687"/>
      <c r="UCT1" s="1687"/>
      <c r="UCU1" s="1687"/>
      <c r="UCV1" s="1687"/>
      <c r="UCW1" s="1687"/>
      <c r="UCX1" s="1687"/>
      <c r="UCY1" s="1687"/>
      <c r="UCZ1" s="1687"/>
      <c r="UDA1" s="1687"/>
      <c r="UDB1" s="1687"/>
      <c r="UDC1" s="1687"/>
      <c r="UDD1" s="1687"/>
      <c r="UDE1" s="1687"/>
      <c r="UDF1" s="1687"/>
      <c r="UDG1" s="1687"/>
      <c r="UDH1" s="1687"/>
      <c r="UDI1" s="1687"/>
      <c r="UDJ1" s="1687"/>
      <c r="UDK1" s="1687"/>
      <c r="UDL1" s="1687"/>
      <c r="UDM1" s="1687"/>
      <c r="UDN1" s="1687"/>
      <c r="UDO1" s="1687"/>
      <c r="UDP1" s="1687"/>
      <c r="UDQ1" s="1687"/>
      <c r="UDR1" s="1687"/>
      <c r="UDS1" s="1687"/>
      <c r="UDT1" s="1687"/>
      <c r="UDU1" s="1687"/>
      <c r="UDV1" s="1687"/>
      <c r="UDW1" s="1687"/>
      <c r="UDX1" s="1687"/>
      <c r="UDY1" s="1687"/>
      <c r="UDZ1" s="1687"/>
      <c r="UEA1" s="1687"/>
      <c r="UEB1" s="1687"/>
      <c r="UEC1" s="1687"/>
      <c r="UED1" s="1687"/>
      <c r="UEE1" s="1687"/>
      <c r="UEF1" s="1687"/>
      <c r="UEG1" s="1687"/>
      <c r="UEH1" s="1687"/>
      <c r="UEI1" s="1687"/>
      <c r="UEJ1" s="1687"/>
      <c r="UEK1" s="1687"/>
      <c r="UEL1" s="1687"/>
      <c r="UEM1" s="1687"/>
      <c r="UEN1" s="1687"/>
      <c r="UEO1" s="1687"/>
      <c r="UEP1" s="1687"/>
      <c r="UEQ1" s="1687"/>
      <c r="UER1" s="1687"/>
      <c r="UES1" s="1687"/>
      <c r="UET1" s="1687"/>
      <c r="UEU1" s="1687"/>
      <c r="UEV1" s="1687"/>
      <c r="UEW1" s="1687"/>
      <c r="UEX1" s="1687"/>
      <c r="UEY1" s="1687"/>
      <c r="UEZ1" s="1687"/>
      <c r="UFA1" s="1687"/>
      <c r="UFB1" s="1687"/>
      <c r="UFC1" s="1687"/>
      <c r="UFD1" s="1687"/>
      <c r="UFE1" s="1687"/>
      <c r="UFF1" s="1687"/>
      <c r="UFG1" s="1687"/>
      <c r="UFH1" s="1687"/>
      <c r="UFI1" s="1687"/>
      <c r="UFJ1" s="1687"/>
      <c r="UFK1" s="1687"/>
      <c r="UFL1" s="1687"/>
      <c r="UFM1" s="1687"/>
      <c r="UFN1" s="1687"/>
      <c r="UFO1" s="1687"/>
      <c r="UFP1" s="1687"/>
      <c r="UFQ1" s="1687"/>
      <c r="UFR1" s="1687"/>
      <c r="UFS1" s="1687"/>
      <c r="UFT1" s="1687"/>
      <c r="UFU1" s="1687"/>
      <c r="UFV1" s="1687"/>
      <c r="UFW1" s="1687"/>
      <c r="UFX1" s="1687"/>
      <c r="UFY1" s="1687"/>
      <c r="UFZ1" s="1687"/>
      <c r="UGA1" s="1687"/>
      <c r="UGB1" s="1687"/>
      <c r="UGC1" s="1687"/>
      <c r="UGD1" s="1687"/>
      <c r="UGE1" s="1687"/>
      <c r="UGF1" s="1687"/>
      <c r="UGG1" s="1687"/>
      <c r="UGH1" s="1687"/>
      <c r="UGI1" s="1687"/>
      <c r="UGJ1" s="1687"/>
      <c r="UGK1" s="1687"/>
      <c r="UGL1" s="1687"/>
      <c r="UGM1" s="1687"/>
      <c r="UGN1" s="1687"/>
      <c r="UGO1" s="1687"/>
      <c r="UGP1" s="1687"/>
      <c r="UGQ1" s="1687"/>
      <c r="UGR1" s="1687"/>
      <c r="UGS1" s="1687"/>
      <c r="UGT1" s="1687"/>
      <c r="UGU1" s="1687"/>
      <c r="UGV1" s="1687"/>
      <c r="UGW1" s="1687"/>
      <c r="UGX1" s="1687"/>
      <c r="UGY1" s="1687"/>
      <c r="UGZ1" s="1687"/>
      <c r="UHA1" s="1687"/>
      <c r="UHB1" s="1687"/>
      <c r="UHC1" s="1687"/>
      <c r="UHD1" s="1687"/>
      <c r="UHE1" s="1687"/>
      <c r="UHF1" s="1687"/>
      <c r="UHG1" s="1687"/>
      <c r="UHH1" s="1687"/>
      <c r="UHI1" s="1687"/>
      <c r="UHJ1" s="1687"/>
      <c r="UHK1" s="1687"/>
      <c r="UHL1" s="1687"/>
      <c r="UHM1" s="1687"/>
      <c r="UHN1" s="1687"/>
      <c r="UHO1" s="1687"/>
      <c r="UHP1" s="1687"/>
      <c r="UHQ1" s="1687"/>
      <c r="UHR1" s="1687"/>
      <c r="UHS1" s="1687"/>
      <c r="UHT1" s="1687"/>
      <c r="UHU1" s="1687"/>
      <c r="UHV1" s="1687"/>
      <c r="UHW1" s="1687"/>
      <c r="UHX1" s="1687"/>
      <c r="UHY1" s="1687"/>
      <c r="UHZ1" s="1687"/>
      <c r="UIA1" s="1687"/>
      <c r="UIB1" s="1687"/>
      <c r="UIC1" s="1687"/>
      <c r="UID1" s="1687"/>
      <c r="UIE1" s="1687"/>
      <c r="UIF1" s="1687"/>
      <c r="UIG1" s="1687"/>
      <c r="UIH1" s="1687"/>
      <c r="UII1" s="1687"/>
      <c r="UIJ1" s="1687"/>
      <c r="UIK1" s="1687"/>
      <c r="UIL1" s="1687"/>
      <c r="UIM1" s="1687"/>
      <c r="UIN1" s="1687"/>
      <c r="UIO1" s="1687"/>
      <c r="UIP1" s="1687"/>
      <c r="UIQ1" s="1687"/>
      <c r="UIR1" s="1687"/>
      <c r="UIS1" s="1687"/>
      <c r="UIT1" s="1687"/>
      <c r="UIU1" s="1687"/>
      <c r="UIV1" s="1687"/>
      <c r="UIW1" s="1687"/>
      <c r="UIX1" s="1687"/>
      <c r="UIY1" s="1687"/>
      <c r="UIZ1" s="1687"/>
      <c r="UJA1" s="1687"/>
      <c r="UJB1" s="1687"/>
      <c r="UJC1" s="1687"/>
      <c r="UJD1" s="1687"/>
      <c r="UJE1" s="1687"/>
      <c r="UJF1" s="1687"/>
      <c r="UJG1" s="1687"/>
      <c r="UJH1" s="1687"/>
      <c r="UJI1" s="1687"/>
      <c r="UJJ1" s="1687"/>
      <c r="UJK1" s="1687"/>
      <c r="UJL1" s="1687"/>
      <c r="UJM1" s="1687"/>
      <c r="UJN1" s="1687"/>
      <c r="UJO1" s="1687"/>
      <c r="UJP1" s="1687"/>
      <c r="UJQ1" s="1687"/>
      <c r="UJR1" s="1687"/>
      <c r="UJS1" s="1687"/>
      <c r="UJT1" s="1687"/>
      <c r="UJU1" s="1687"/>
      <c r="UJV1" s="1687"/>
      <c r="UJW1" s="1687"/>
      <c r="UJX1" s="1687"/>
      <c r="UJY1" s="1687"/>
      <c r="UJZ1" s="1687"/>
      <c r="UKA1" s="1687"/>
      <c r="UKB1" s="1687"/>
      <c r="UKC1" s="1687"/>
      <c r="UKD1" s="1687"/>
      <c r="UKE1" s="1687"/>
      <c r="UKF1" s="1687"/>
      <c r="UKG1" s="1687"/>
      <c r="UKH1" s="1687"/>
      <c r="UKI1" s="1687"/>
      <c r="UKJ1" s="1687"/>
      <c r="UKK1" s="1687"/>
      <c r="UKL1" s="1687"/>
      <c r="UKM1" s="1687"/>
      <c r="UKN1" s="1687"/>
      <c r="UKO1" s="1687"/>
      <c r="UKP1" s="1687"/>
      <c r="UKQ1" s="1687"/>
      <c r="UKR1" s="1687"/>
      <c r="UKS1" s="1687"/>
      <c r="UKT1" s="1687"/>
      <c r="UKU1" s="1687"/>
      <c r="UKV1" s="1687"/>
      <c r="UKW1" s="1687"/>
      <c r="UKX1" s="1687"/>
      <c r="UKY1" s="1687"/>
      <c r="UKZ1" s="1687"/>
      <c r="ULA1" s="1687"/>
      <c r="ULB1" s="1687"/>
      <c r="ULC1" s="1687"/>
      <c r="ULD1" s="1687"/>
      <c r="ULE1" s="1687"/>
      <c r="ULF1" s="1687"/>
      <c r="ULG1" s="1687"/>
      <c r="ULH1" s="1687"/>
      <c r="ULI1" s="1687"/>
      <c r="ULJ1" s="1687"/>
      <c r="ULK1" s="1687"/>
      <c r="ULL1" s="1687"/>
      <c r="ULM1" s="1687"/>
      <c r="ULN1" s="1687"/>
      <c r="ULO1" s="1687"/>
      <c r="ULP1" s="1687"/>
      <c r="ULQ1" s="1687"/>
      <c r="ULR1" s="1687"/>
      <c r="ULS1" s="1687"/>
      <c r="ULT1" s="1687"/>
      <c r="ULU1" s="1687"/>
      <c r="ULV1" s="1687"/>
      <c r="ULW1" s="1687"/>
      <c r="ULX1" s="1687"/>
      <c r="ULY1" s="1687"/>
      <c r="ULZ1" s="1687"/>
      <c r="UMA1" s="1687"/>
      <c r="UMB1" s="1687"/>
      <c r="UMC1" s="1687"/>
      <c r="UMD1" s="1687"/>
      <c r="UME1" s="1687"/>
      <c r="UMF1" s="1687"/>
      <c r="UMG1" s="1687"/>
      <c r="UMH1" s="1687"/>
      <c r="UMI1" s="1687"/>
      <c r="UMJ1" s="1687"/>
      <c r="UMK1" s="1687"/>
      <c r="UML1" s="1687"/>
      <c r="UMM1" s="1687"/>
      <c r="UMN1" s="1687"/>
      <c r="UMO1" s="1687"/>
      <c r="UMP1" s="1687"/>
      <c r="UMQ1" s="1687"/>
      <c r="UMR1" s="1687"/>
      <c r="UMS1" s="1687"/>
      <c r="UMT1" s="1687"/>
      <c r="UMU1" s="1687"/>
      <c r="UMV1" s="1687"/>
      <c r="UMW1" s="1687"/>
      <c r="UMX1" s="1687"/>
      <c r="UMY1" s="1687"/>
      <c r="UMZ1" s="1687"/>
      <c r="UNA1" s="1687"/>
      <c r="UNB1" s="1687"/>
      <c r="UNC1" s="1687"/>
      <c r="UND1" s="1687"/>
      <c r="UNE1" s="1687"/>
      <c r="UNF1" s="1687"/>
      <c r="UNG1" s="1687"/>
      <c r="UNH1" s="1687"/>
      <c r="UNI1" s="1687"/>
      <c r="UNJ1" s="1687"/>
      <c r="UNK1" s="1687"/>
      <c r="UNL1" s="1687"/>
      <c r="UNM1" s="1687"/>
      <c r="UNN1" s="1687"/>
      <c r="UNO1" s="1687"/>
      <c r="UNP1" s="1687"/>
      <c r="UNQ1" s="1687"/>
      <c r="UNR1" s="1687"/>
      <c r="UNS1" s="1687"/>
      <c r="UNT1" s="1687"/>
      <c r="UNU1" s="1687"/>
      <c r="UNV1" s="1687"/>
      <c r="UNW1" s="1687"/>
      <c r="UNX1" s="1687"/>
      <c r="UNY1" s="1687"/>
      <c r="UNZ1" s="1687"/>
      <c r="UOA1" s="1687"/>
      <c r="UOB1" s="1687"/>
      <c r="UOC1" s="1687"/>
      <c r="UOD1" s="1687"/>
      <c r="UOE1" s="1687"/>
      <c r="UOF1" s="1687"/>
      <c r="UOG1" s="1687"/>
      <c r="UOH1" s="1687"/>
      <c r="UOI1" s="1687"/>
      <c r="UOJ1" s="1687"/>
      <c r="UOK1" s="1687"/>
      <c r="UOL1" s="1687"/>
      <c r="UOM1" s="1687"/>
      <c r="UON1" s="1687"/>
      <c r="UOO1" s="1687"/>
      <c r="UOP1" s="1687"/>
      <c r="UOQ1" s="1687"/>
      <c r="UOR1" s="1687"/>
      <c r="UOS1" s="1687"/>
      <c r="UOT1" s="1687"/>
      <c r="UOU1" s="1687"/>
      <c r="UOV1" s="1687"/>
      <c r="UOW1" s="1687"/>
      <c r="UOX1" s="1687"/>
      <c r="UOY1" s="1687"/>
      <c r="UOZ1" s="1687"/>
      <c r="UPA1" s="1687"/>
      <c r="UPB1" s="1687"/>
      <c r="UPC1" s="1687"/>
      <c r="UPD1" s="1687"/>
      <c r="UPE1" s="1687"/>
      <c r="UPF1" s="1687"/>
      <c r="UPG1" s="1687"/>
      <c r="UPH1" s="1687"/>
      <c r="UPI1" s="1687"/>
      <c r="UPJ1" s="1687"/>
      <c r="UPK1" s="1687"/>
      <c r="UPL1" s="1687"/>
      <c r="UPM1" s="1687"/>
      <c r="UPN1" s="1687"/>
      <c r="UPO1" s="1687"/>
      <c r="UPP1" s="1687"/>
      <c r="UPQ1" s="1687"/>
      <c r="UPR1" s="1687"/>
      <c r="UPS1" s="1687"/>
      <c r="UPT1" s="1687"/>
      <c r="UPU1" s="1687"/>
      <c r="UPV1" s="1687"/>
      <c r="UPW1" s="1687"/>
      <c r="UPX1" s="1687"/>
      <c r="UPY1" s="1687"/>
      <c r="UPZ1" s="1687"/>
      <c r="UQA1" s="1687"/>
      <c r="UQB1" s="1687"/>
      <c r="UQC1" s="1687"/>
      <c r="UQD1" s="1687"/>
      <c r="UQE1" s="1687"/>
      <c r="UQF1" s="1687"/>
      <c r="UQG1" s="1687"/>
      <c r="UQH1" s="1687"/>
      <c r="UQI1" s="1687"/>
      <c r="UQJ1" s="1687"/>
      <c r="UQK1" s="1687"/>
      <c r="UQL1" s="1687"/>
      <c r="UQM1" s="1687"/>
      <c r="UQN1" s="1687"/>
      <c r="UQO1" s="1687"/>
      <c r="UQP1" s="1687"/>
      <c r="UQQ1" s="1687"/>
      <c r="UQR1" s="1687"/>
      <c r="UQS1" s="1687"/>
      <c r="UQT1" s="1687"/>
      <c r="UQU1" s="1687"/>
      <c r="UQV1" s="1687"/>
      <c r="UQW1" s="1687"/>
      <c r="UQX1" s="1687"/>
      <c r="UQY1" s="1687"/>
      <c r="UQZ1" s="1687"/>
      <c r="URA1" s="1687"/>
      <c r="URB1" s="1687"/>
      <c r="URC1" s="1687"/>
      <c r="URD1" s="1687"/>
      <c r="URE1" s="1687"/>
      <c r="URF1" s="1687"/>
      <c r="URG1" s="1687"/>
      <c r="URH1" s="1687"/>
      <c r="URI1" s="1687"/>
      <c r="URJ1" s="1687"/>
      <c r="URK1" s="1687"/>
      <c r="URL1" s="1687"/>
      <c r="URM1" s="1687"/>
      <c r="URN1" s="1687"/>
      <c r="URO1" s="1687"/>
      <c r="URP1" s="1687"/>
      <c r="URQ1" s="1687"/>
      <c r="URR1" s="1687"/>
      <c r="URS1" s="1687"/>
      <c r="URT1" s="1687"/>
      <c r="URU1" s="1687"/>
      <c r="URV1" s="1687"/>
      <c r="URW1" s="1687"/>
      <c r="URX1" s="1687"/>
      <c r="URY1" s="1687"/>
      <c r="URZ1" s="1687"/>
      <c r="USA1" s="1687"/>
      <c r="USB1" s="1687"/>
      <c r="USC1" s="1687"/>
      <c r="USD1" s="1687"/>
      <c r="USE1" s="1687"/>
      <c r="USF1" s="1687"/>
      <c r="USG1" s="1687"/>
      <c r="USH1" s="1687"/>
      <c r="USI1" s="1687"/>
      <c r="USJ1" s="1687"/>
      <c r="USK1" s="1687"/>
      <c r="USL1" s="1687"/>
      <c r="USM1" s="1687"/>
      <c r="USN1" s="1687"/>
      <c r="USO1" s="1687"/>
      <c r="USP1" s="1687"/>
      <c r="USQ1" s="1687"/>
      <c r="USR1" s="1687"/>
      <c r="USS1" s="1687"/>
      <c r="UST1" s="1687"/>
      <c r="USU1" s="1687"/>
      <c r="USV1" s="1687"/>
      <c r="USW1" s="1687"/>
      <c r="USX1" s="1687"/>
      <c r="USY1" s="1687"/>
      <c r="USZ1" s="1687"/>
      <c r="UTA1" s="1687"/>
      <c r="UTB1" s="1687"/>
      <c r="UTC1" s="1687"/>
      <c r="UTD1" s="1687"/>
      <c r="UTE1" s="1687"/>
      <c r="UTF1" s="1687"/>
      <c r="UTG1" s="1687"/>
      <c r="UTH1" s="1687"/>
      <c r="UTI1" s="1687"/>
      <c r="UTJ1" s="1687"/>
      <c r="UTK1" s="1687"/>
      <c r="UTL1" s="1687"/>
      <c r="UTM1" s="1687"/>
      <c r="UTN1" s="1687"/>
      <c r="UTO1" s="1687"/>
      <c r="UTP1" s="1687"/>
      <c r="UTQ1" s="1687"/>
      <c r="UTR1" s="1687"/>
      <c r="UTS1" s="1687"/>
      <c r="UTT1" s="1687"/>
      <c r="UTU1" s="1687"/>
      <c r="UTV1" s="1687"/>
      <c r="UTW1" s="1687"/>
      <c r="UTX1" s="1687"/>
      <c r="UTY1" s="1687"/>
      <c r="UTZ1" s="1687"/>
      <c r="UUA1" s="1687"/>
      <c r="UUB1" s="1687"/>
      <c r="UUC1" s="1687"/>
      <c r="UUD1" s="1687"/>
      <c r="UUE1" s="1687"/>
      <c r="UUF1" s="1687"/>
      <c r="UUG1" s="1687"/>
      <c r="UUH1" s="1687"/>
      <c r="UUI1" s="1687"/>
      <c r="UUJ1" s="1687"/>
      <c r="UUK1" s="1687"/>
      <c r="UUL1" s="1687"/>
      <c r="UUM1" s="1687"/>
      <c r="UUN1" s="1687"/>
      <c r="UUO1" s="1687"/>
      <c r="UUP1" s="1687"/>
      <c r="UUQ1" s="1687"/>
      <c r="UUR1" s="1687"/>
      <c r="UUS1" s="1687"/>
      <c r="UUT1" s="1687"/>
      <c r="UUU1" s="1687"/>
      <c r="UUV1" s="1687"/>
      <c r="UUW1" s="1687"/>
      <c r="UUX1" s="1687"/>
      <c r="UUY1" s="1687"/>
      <c r="UUZ1" s="1687"/>
      <c r="UVA1" s="1687"/>
      <c r="UVB1" s="1687"/>
      <c r="UVC1" s="1687"/>
      <c r="UVD1" s="1687"/>
      <c r="UVE1" s="1687"/>
      <c r="UVF1" s="1687"/>
      <c r="UVG1" s="1687"/>
      <c r="UVH1" s="1687"/>
      <c r="UVI1" s="1687"/>
      <c r="UVJ1" s="1687"/>
      <c r="UVK1" s="1687"/>
      <c r="UVL1" s="1687"/>
      <c r="UVM1" s="1687"/>
      <c r="UVN1" s="1687"/>
      <c r="UVO1" s="1687"/>
      <c r="UVP1" s="1687"/>
      <c r="UVQ1" s="1687"/>
      <c r="UVR1" s="1687"/>
      <c r="UVS1" s="1687"/>
      <c r="UVT1" s="1687"/>
      <c r="UVU1" s="1687"/>
      <c r="UVV1" s="1687"/>
      <c r="UVW1" s="1687"/>
      <c r="UVX1" s="1687"/>
      <c r="UVY1" s="1687"/>
      <c r="UVZ1" s="1687"/>
      <c r="UWA1" s="1687"/>
      <c r="UWB1" s="1687"/>
      <c r="UWC1" s="1687"/>
      <c r="UWD1" s="1687"/>
      <c r="UWE1" s="1687"/>
      <c r="UWF1" s="1687"/>
      <c r="UWG1" s="1687"/>
      <c r="UWH1" s="1687"/>
      <c r="UWI1" s="1687"/>
      <c r="UWJ1" s="1687"/>
      <c r="UWK1" s="1687"/>
      <c r="UWL1" s="1687"/>
      <c r="UWM1" s="1687"/>
      <c r="UWN1" s="1687"/>
      <c r="UWO1" s="1687"/>
      <c r="UWP1" s="1687"/>
      <c r="UWQ1" s="1687"/>
      <c r="UWR1" s="1687"/>
      <c r="UWS1" s="1687"/>
      <c r="UWT1" s="1687"/>
      <c r="UWU1" s="1687"/>
      <c r="UWV1" s="1687"/>
      <c r="UWW1" s="1687"/>
      <c r="UWX1" s="1687"/>
      <c r="UWY1" s="1687"/>
      <c r="UWZ1" s="1687"/>
      <c r="UXA1" s="1687"/>
      <c r="UXB1" s="1687"/>
      <c r="UXC1" s="1687"/>
      <c r="UXD1" s="1687"/>
      <c r="UXE1" s="1687"/>
      <c r="UXF1" s="1687"/>
      <c r="UXG1" s="1687"/>
      <c r="UXH1" s="1687"/>
      <c r="UXI1" s="1687"/>
      <c r="UXJ1" s="1687"/>
      <c r="UXK1" s="1687"/>
      <c r="UXL1" s="1687"/>
      <c r="UXM1" s="1687"/>
      <c r="UXN1" s="1687"/>
      <c r="UXO1" s="1687"/>
      <c r="UXP1" s="1687"/>
      <c r="UXQ1" s="1687"/>
      <c r="UXR1" s="1687"/>
      <c r="UXS1" s="1687"/>
      <c r="UXT1" s="1687"/>
      <c r="UXU1" s="1687"/>
      <c r="UXV1" s="1687"/>
      <c r="UXW1" s="1687"/>
      <c r="UXX1" s="1687"/>
      <c r="UXY1" s="1687"/>
      <c r="UXZ1" s="1687"/>
      <c r="UYA1" s="1687"/>
      <c r="UYB1" s="1687"/>
      <c r="UYC1" s="1687"/>
      <c r="UYD1" s="1687"/>
      <c r="UYE1" s="1687"/>
      <c r="UYF1" s="1687"/>
      <c r="UYG1" s="1687"/>
      <c r="UYH1" s="1687"/>
      <c r="UYI1" s="1687"/>
      <c r="UYJ1" s="1687"/>
      <c r="UYK1" s="1687"/>
      <c r="UYL1" s="1687"/>
      <c r="UYM1" s="1687"/>
      <c r="UYN1" s="1687"/>
      <c r="UYO1" s="1687"/>
      <c r="UYP1" s="1687"/>
      <c r="UYQ1" s="1687"/>
      <c r="UYR1" s="1687"/>
      <c r="UYS1" s="1687"/>
      <c r="UYT1" s="1687"/>
      <c r="UYU1" s="1687"/>
      <c r="UYV1" s="1687"/>
      <c r="UYW1" s="1687"/>
      <c r="UYX1" s="1687"/>
      <c r="UYY1" s="1687"/>
      <c r="UYZ1" s="1687"/>
      <c r="UZA1" s="1687"/>
      <c r="UZB1" s="1687"/>
      <c r="UZC1" s="1687"/>
      <c r="UZD1" s="1687"/>
      <c r="UZE1" s="1687"/>
      <c r="UZF1" s="1687"/>
      <c r="UZG1" s="1687"/>
      <c r="UZH1" s="1687"/>
      <c r="UZI1" s="1687"/>
      <c r="UZJ1" s="1687"/>
      <c r="UZK1" s="1687"/>
      <c r="UZL1" s="1687"/>
      <c r="UZM1" s="1687"/>
      <c r="UZN1" s="1687"/>
      <c r="UZO1" s="1687"/>
      <c r="UZP1" s="1687"/>
      <c r="UZQ1" s="1687"/>
      <c r="UZR1" s="1687"/>
      <c r="UZS1" s="1687"/>
      <c r="UZT1" s="1687"/>
      <c r="UZU1" s="1687"/>
      <c r="UZV1" s="1687"/>
      <c r="UZW1" s="1687"/>
      <c r="UZX1" s="1687"/>
      <c r="UZY1" s="1687"/>
      <c r="UZZ1" s="1687"/>
      <c r="VAA1" s="1687"/>
      <c r="VAB1" s="1687"/>
      <c r="VAC1" s="1687"/>
      <c r="VAD1" s="1687"/>
      <c r="VAE1" s="1687"/>
      <c r="VAF1" s="1687"/>
      <c r="VAG1" s="1687"/>
      <c r="VAH1" s="1687"/>
      <c r="VAI1" s="1687"/>
      <c r="VAJ1" s="1687"/>
      <c r="VAK1" s="1687"/>
      <c r="VAL1" s="1687"/>
      <c r="VAM1" s="1687"/>
      <c r="VAN1" s="1687"/>
      <c r="VAO1" s="1687"/>
      <c r="VAP1" s="1687"/>
      <c r="VAQ1" s="1687"/>
      <c r="VAR1" s="1687"/>
      <c r="VAS1" s="1687"/>
      <c r="VAT1" s="1687"/>
      <c r="VAU1" s="1687"/>
      <c r="VAV1" s="1687"/>
      <c r="VAW1" s="1687"/>
      <c r="VAX1" s="1687"/>
      <c r="VAY1" s="1687"/>
      <c r="VAZ1" s="1687"/>
      <c r="VBA1" s="1687"/>
      <c r="VBB1" s="1687"/>
      <c r="VBC1" s="1687"/>
      <c r="VBD1" s="1687"/>
      <c r="VBE1" s="1687"/>
      <c r="VBF1" s="1687"/>
      <c r="VBG1" s="1687"/>
      <c r="VBH1" s="1687"/>
      <c r="VBI1" s="1687"/>
      <c r="VBJ1" s="1687"/>
      <c r="VBK1" s="1687"/>
      <c r="VBL1" s="1687"/>
      <c r="VBM1" s="1687"/>
      <c r="VBN1" s="1687"/>
      <c r="VBO1" s="1687"/>
      <c r="VBP1" s="1687"/>
      <c r="VBQ1" s="1687"/>
      <c r="VBR1" s="1687"/>
      <c r="VBS1" s="1687"/>
      <c r="VBT1" s="1687"/>
      <c r="VBU1" s="1687"/>
      <c r="VBV1" s="1687"/>
      <c r="VBW1" s="1687"/>
      <c r="VBX1" s="1687"/>
      <c r="VBY1" s="1687"/>
      <c r="VBZ1" s="1687"/>
      <c r="VCA1" s="1687"/>
      <c r="VCB1" s="1687"/>
      <c r="VCC1" s="1687"/>
      <c r="VCD1" s="1687"/>
      <c r="VCE1" s="1687"/>
      <c r="VCF1" s="1687"/>
      <c r="VCG1" s="1687"/>
      <c r="VCH1" s="1687"/>
      <c r="VCI1" s="1687"/>
      <c r="VCJ1" s="1687"/>
      <c r="VCK1" s="1687"/>
      <c r="VCL1" s="1687"/>
      <c r="VCM1" s="1687"/>
      <c r="VCN1" s="1687"/>
      <c r="VCO1" s="1687"/>
      <c r="VCP1" s="1687"/>
      <c r="VCQ1" s="1687"/>
      <c r="VCR1" s="1687"/>
      <c r="VCS1" s="1687"/>
      <c r="VCT1" s="1687"/>
      <c r="VCU1" s="1687"/>
      <c r="VCV1" s="1687"/>
      <c r="VCW1" s="1687"/>
      <c r="VCX1" s="1687"/>
      <c r="VCY1" s="1687"/>
      <c r="VCZ1" s="1687"/>
      <c r="VDA1" s="1687"/>
      <c r="VDB1" s="1687"/>
      <c r="VDC1" s="1687"/>
      <c r="VDD1" s="1687"/>
      <c r="VDE1" s="1687"/>
      <c r="VDF1" s="1687"/>
      <c r="VDG1" s="1687"/>
      <c r="VDH1" s="1687"/>
      <c r="VDI1" s="1687"/>
      <c r="VDJ1" s="1687"/>
      <c r="VDK1" s="1687"/>
      <c r="VDL1" s="1687"/>
      <c r="VDM1" s="1687"/>
      <c r="VDN1" s="1687"/>
      <c r="VDO1" s="1687"/>
      <c r="VDP1" s="1687"/>
      <c r="VDQ1" s="1687"/>
      <c r="VDR1" s="1687"/>
      <c r="VDS1" s="1687"/>
      <c r="VDT1" s="1687"/>
      <c r="VDU1" s="1687"/>
      <c r="VDV1" s="1687"/>
      <c r="VDW1" s="1687"/>
      <c r="VDX1" s="1687"/>
      <c r="VDY1" s="1687"/>
      <c r="VDZ1" s="1687"/>
      <c r="VEA1" s="1687"/>
      <c r="VEB1" s="1687"/>
      <c r="VEC1" s="1687"/>
      <c r="VED1" s="1687"/>
      <c r="VEE1" s="1687"/>
      <c r="VEF1" s="1687"/>
      <c r="VEG1" s="1687"/>
      <c r="VEH1" s="1687"/>
      <c r="VEI1" s="1687"/>
      <c r="VEJ1" s="1687"/>
      <c r="VEK1" s="1687"/>
      <c r="VEL1" s="1687"/>
      <c r="VEM1" s="1687"/>
      <c r="VEN1" s="1687"/>
      <c r="VEO1" s="1687"/>
      <c r="VEP1" s="1687"/>
      <c r="VEQ1" s="1687"/>
      <c r="VER1" s="1687"/>
      <c r="VES1" s="1687"/>
      <c r="VET1" s="1687"/>
      <c r="VEU1" s="1687"/>
      <c r="VEV1" s="1687"/>
      <c r="VEW1" s="1687"/>
      <c r="VEX1" s="1687"/>
      <c r="VEY1" s="1687"/>
      <c r="VEZ1" s="1687"/>
      <c r="VFA1" s="1687"/>
      <c r="VFB1" s="1687"/>
      <c r="VFC1" s="1687"/>
      <c r="VFD1" s="1687"/>
      <c r="VFE1" s="1687"/>
      <c r="VFF1" s="1687"/>
      <c r="VFG1" s="1687"/>
      <c r="VFH1" s="1687"/>
      <c r="VFI1" s="1687"/>
      <c r="VFJ1" s="1687"/>
      <c r="VFK1" s="1687"/>
      <c r="VFL1" s="1687"/>
      <c r="VFM1" s="1687"/>
      <c r="VFN1" s="1687"/>
      <c r="VFO1" s="1687"/>
      <c r="VFP1" s="1687"/>
      <c r="VFQ1" s="1687"/>
      <c r="VFR1" s="1687"/>
      <c r="VFS1" s="1687"/>
      <c r="VFT1" s="1687"/>
      <c r="VFU1" s="1687"/>
      <c r="VFV1" s="1687"/>
      <c r="VFW1" s="1687"/>
      <c r="VFX1" s="1687"/>
      <c r="VFY1" s="1687"/>
      <c r="VFZ1" s="1687"/>
      <c r="VGA1" s="1687"/>
      <c r="VGB1" s="1687"/>
      <c r="VGC1" s="1687"/>
      <c r="VGD1" s="1687"/>
      <c r="VGE1" s="1687"/>
      <c r="VGF1" s="1687"/>
      <c r="VGG1" s="1687"/>
      <c r="VGH1" s="1687"/>
      <c r="VGI1" s="1687"/>
      <c r="VGJ1" s="1687"/>
      <c r="VGK1" s="1687"/>
      <c r="VGL1" s="1687"/>
      <c r="VGM1" s="1687"/>
      <c r="VGN1" s="1687"/>
      <c r="VGO1" s="1687"/>
      <c r="VGP1" s="1687"/>
      <c r="VGQ1" s="1687"/>
      <c r="VGR1" s="1687"/>
      <c r="VGS1" s="1687"/>
      <c r="VGT1" s="1687"/>
      <c r="VGU1" s="1687"/>
      <c r="VGV1" s="1687"/>
      <c r="VGW1" s="1687"/>
      <c r="VGX1" s="1687"/>
      <c r="VGY1" s="1687"/>
      <c r="VGZ1" s="1687"/>
      <c r="VHA1" s="1687"/>
      <c r="VHB1" s="1687"/>
      <c r="VHC1" s="1687"/>
      <c r="VHD1" s="1687"/>
      <c r="VHE1" s="1687"/>
      <c r="VHF1" s="1687"/>
      <c r="VHG1" s="1687"/>
      <c r="VHH1" s="1687"/>
      <c r="VHI1" s="1687"/>
      <c r="VHJ1" s="1687"/>
      <c r="VHK1" s="1687"/>
      <c r="VHL1" s="1687"/>
      <c r="VHM1" s="1687"/>
      <c r="VHN1" s="1687"/>
      <c r="VHO1" s="1687"/>
      <c r="VHP1" s="1687"/>
      <c r="VHQ1" s="1687"/>
      <c r="VHR1" s="1687"/>
      <c r="VHS1" s="1687"/>
      <c r="VHT1" s="1687"/>
      <c r="VHU1" s="1687"/>
      <c r="VHV1" s="1687"/>
      <c r="VHW1" s="1687"/>
      <c r="VHX1" s="1687"/>
      <c r="VHY1" s="1687"/>
      <c r="VHZ1" s="1687"/>
      <c r="VIA1" s="1687"/>
      <c r="VIB1" s="1687"/>
      <c r="VIC1" s="1687"/>
      <c r="VID1" s="1687"/>
      <c r="VIE1" s="1687"/>
      <c r="VIF1" s="1687"/>
      <c r="VIG1" s="1687"/>
      <c r="VIH1" s="1687"/>
      <c r="VII1" s="1687"/>
      <c r="VIJ1" s="1687"/>
      <c r="VIK1" s="1687"/>
      <c r="VIL1" s="1687"/>
      <c r="VIM1" s="1687"/>
      <c r="VIN1" s="1687"/>
      <c r="VIO1" s="1687"/>
      <c r="VIP1" s="1687"/>
      <c r="VIQ1" s="1687"/>
      <c r="VIR1" s="1687"/>
      <c r="VIS1" s="1687"/>
      <c r="VIT1" s="1687"/>
      <c r="VIU1" s="1687"/>
      <c r="VIV1" s="1687"/>
      <c r="VIW1" s="1687"/>
      <c r="VIX1" s="1687"/>
      <c r="VIY1" s="1687"/>
      <c r="VIZ1" s="1687"/>
      <c r="VJA1" s="1687"/>
      <c r="VJB1" s="1687"/>
      <c r="VJC1" s="1687"/>
      <c r="VJD1" s="1687"/>
      <c r="VJE1" s="1687"/>
      <c r="VJF1" s="1687"/>
      <c r="VJG1" s="1687"/>
      <c r="VJH1" s="1687"/>
      <c r="VJI1" s="1687"/>
      <c r="VJJ1" s="1687"/>
      <c r="VJK1" s="1687"/>
      <c r="VJL1" s="1687"/>
      <c r="VJM1" s="1687"/>
      <c r="VJN1" s="1687"/>
      <c r="VJO1" s="1687"/>
      <c r="VJP1" s="1687"/>
      <c r="VJQ1" s="1687"/>
      <c r="VJR1" s="1687"/>
      <c r="VJS1" s="1687"/>
      <c r="VJT1" s="1687"/>
      <c r="VJU1" s="1687"/>
      <c r="VJV1" s="1687"/>
      <c r="VJW1" s="1687"/>
      <c r="VJX1" s="1687"/>
      <c r="VJY1" s="1687"/>
      <c r="VJZ1" s="1687"/>
      <c r="VKA1" s="1687"/>
      <c r="VKB1" s="1687"/>
      <c r="VKC1" s="1687"/>
      <c r="VKD1" s="1687"/>
      <c r="VKE1" s="1687"/>
      <c r="VKF1" s="1687"/>
      <c r="VKG1" s="1687"/>
      <c r="VKH1" s="1687"/>
      <c r="VKI1" s="1687"/>
      <c r="VKJ1" s="1687"/>
      <c r="VKK1" s="1687"/>
      <c r="VKL1" s="1687"/>
      <c r="VKM1" s="1687"/>
      <c r="VKN1" s="1687"/>
      <c r="VKO1" s="1687"/>
      <c r="VKP1" s="1687"/>
      <c r="VKQ1" s="1687"/>
      <c r="VKR1" s="1687"/>
      <c r="VKS1" s="1687"/>
      <c r="VKT1" s="1687"/>
      <c r="VKU1" s="1687"/>
      <c r="VKV1" s="1687"/>
      <c r="VKW1" s="1687"/>
      <c r="VKX1" s="1687"/>
      <c r="VKY1" s="1687"/>
      <c r="VKZ1" s="1687"/>
      <c r="VLA1" s="1687"/>
      <c r="VLB1" s="1687"/>
      <c r="VLC1" s="1687"/>
      <c r="VLD1" s="1687"/>
      <c r="VLE1" s="1687"/>
      <c r="VLF1" s="1687"/>
      <c r="VLG1" s="1687"/>
      <c r="VLH1" s="1687"/>
      <c r="VLI1" s="1687"/>
      <c r="VLJ1" s="1687"/>
      <c r="VLK1" s="1687"/>
      <c r="VLL1" s="1687"/>
      <c r="VLM1" s="1687"/>
      <c r="VLN1" s="1687"/>
      <c r="VLO1" s="1687"/>
      <c r="VLP1" s="1687"/>
      <c r="VLQ1" s="1687"/>
      <c r="VLR1" s="1687"/>
      <c r="VLS1" s="1687"/>
      <c r="VLT1" s="1687"/>
      <c r="VLU1" s="1687"/>
      <c r="VLV1" s="1687"/>
      <c r="VLW1" s="1687"/>
      <c r="VLX1" s="1687"/>
      <c r="VLY1" s="1687"/>
      <c r="VLZ1" s="1687"/>
      <c r="VMA1" s="1687"/>
      <c r="VMB1" s="1687"/>
      <c r="VMC1" s="1687"/>
      <c r="VMD1" s="1687"/>
      <c r="VME1" s="1687"/>
      <c r="VMF1" s="1687"/>
      <c r="VMG1" s="1687"/>
      <c r="VMH1" s="1687"/>
      <c r="VMI1" s="1687"/>
      <c r="VMJ1" s="1687"/>
      <c r="VMK1" s="1687"/>
      <c r="VML1" s="1687"/>
      <c r="VMM1" s="1687"/>
      <c r="VMN1" s="1687"/>
      <c r="VMO1" s="1687"/>
      <c r="VMP1" s="1687"/>
      <c r="VMQ1" s="1687"/>
      <c r="VMR1" s="1687"/>
      <c r="VMS1" s="1687"/>
      <c r="VMT1" s="1687"/>
      <c r="VMU1" s="1687"/>
      <c r="VMV1" s="1687"/>
      <c r="VMW1" s="1687"/>
      <c r="VMX1" s="1687"/>
      <c r="VMY1" s="1687"/>
      <c r="VMZ1" s="1687"/>
      <c r="VNA1" s="1687"/>
      <c r="VNB1" s="1687"/>
      <c r="VNC1" s="1687"/>
      <c r="VND1" s="1687"/>
      <c r="VNE1" s="1687"/>
      <c r="VNF1" s="1687"/>
      <c r="VNG1" s="1687"/>
      <c r="VNH1" s="1687"/>
      <c r="VNI1" s="1687"/>
      <c r="VNJ1" s="1687"/>
      <c r="VNK1" s="1687"/>
      <c r="VNL1" s="1687"/>
      <c r="VNM1" s="1687"/>
      <c r="VNN1" s="1687"/>
      <c r="VNO1" s="1687"/>
      <c r="VNP1" s="1687"/>
      <c r="VNQ1" s="1687"/>
      <c r="VNR1" s="1687"/>
      <c r="VNS1" s="1687"/>
      <c r="VNT1" s="1687"/>
      <c r="VNU1" s="1687"/>
      <c r="VNV1" s="1687"/>
      <c r="VNW1" s="1687"/>
      <c r="VNX1" s="1687"/>
      <c r="VNY1" s="1687"/>
      <c r="VNZ1" s="1687"/>
      <c r="VOA1" s="1687"/>
      <c r="VOB1" s="1687"/>
      <c r="VOC1" s="1687"/>
      <c r="VOD1" s="1687"/>
      <c r="VOE1" s="1687"/>
      <c r="VOF1" s="1687"/>
      <c r="VOG1" s="1687"/>
      <c r="VOH1" s="1687"/>
      <c r="VOI1" s="1687"/>
      <c r="VOJ1" s="1687"/>
      <c r="VOK1" s="1687"/>
      <c r="VOL1" s="1687"/>
      <c r="VOM1" s="1687"/>
      <c r="VON1" s="1687"/>
      <c r="VOO1" s="1687"/>
      <c r="VOP1" s="1687"/>
      <c r="VOQ1" s="1687"/>
      <c r="VOR1" s="1687"/>
      <c r="VOS1" s="1687"/>
      <c r="VOT1" s="1687"/>
      <c r="VOU1" s="1687"/>
      <c r="VOV1" s="1687"/>
      <c r="VOW1" s="1687"/>
      <c r="VOX1" s="1687"/>
      <c r="VOY1" s="1687"/>
      <c r="VOZ1" s="1687"/>
      <c r="VPA1" s="1687"/>
      <c r="VPB1" s="1687"/>
      <c r="VPC1" s="1687"/>
      <c r="VPD1" s="1687"/>
      <c r="VPE1" s="1687"/>
      <c r="VPF1" s="1687"/>
      <c r="VPG1" s="1687"/>
      <c r="VPH1" s="1687"/>
      <c r="VPI1" s="1687"/>
      <c r="VPJ1" s="1687"/>
      <c r="VPK1" s="1687"/>
      <c r="VPL1" s="1687"/>
      <c r="VPM1" s="1687"/>
      <c r="VPN1" s="1687"/>
      <c r="VPO1" s="1687"/>
      <c r="VPP1" s="1687"/>
      <c r="VPQ1" s="1687"/>
      <c r="VPR1" s="1687"/>
      <c r="VPS1" s="1687"/>
      <c r="VPT1" s="1687"/>
      <c r="VPU1" s="1687"/>
      <c r="VPV1" s="1687"/>
      <c r="VPW1" s="1687"/>
      <c r="VPX1" s="1687"/>
      <c r="VPY1" s="1687"/>
      <c r="VPZ1" s="1687"/>
      <c r="VQA1" s="1687"/>
      <c r="VQB1" s="1687"/>
      <c r="VQC1" s="1687"/>
      <c r="VQD1" s="1687"/>
      <c r="VQE1" s="1687"/>
      <c r="VQF1" s="1687"/>
      <c r="VQG1" s="1687"/>
      <c r="VQH1" s="1687"/>
      <c r="VQI1" s="1687"/>
      <c r="VQJ1" s="1687"/>
      <c r="VQK1" s="1687"/>
      <c r="VQL1" s="1687"/>
      <c r="VQM1" s="1687"/>
      <c r="VQN1" s="1687"/>
      <c r="VQO1" s="1687"/>
      <c r="VQP1" s="1687"/>
      <c r="VQQ1" s="1687"/>
      <c r="VQR1" s="1687"/>
      <c r="VQS1" s="1687"/>
      <c r="VQT1" s="1687"/>
      <c r="VQU1" s="1687"/>
      <c r="VQV1" s="1687"/>
      <c r="VQW1" s="1687"/>
      <c r="VQX1" s="1687"/>
      <c r="VQY1" s="1687"/>
      <c r="VQZ1" s="1687"/>
      <c r="VRA1" s="1687"/>
      <c r="VRB1" s="1687"/>
      <c r="VRC1" s="1687"/>
      <c r="VRD1" s="1687"/>
      <c r="VRE1" s="1687"/>
      <c r="VRF1" s="1687"/>
      <c r="VRG1" s="1687"/>
      <c r="VRH1" s="1687"/>
      <c r="VRI1" s="1687"/>
      <c r="VRJ1" s="1687"/>
      <c r="VRK1" s="1687"/>
      <c r="VRL1" s="1687"/>
      <c r="VRM1" s="1687"/>
      <c r="VRN1" s="1687"/>
      <c r="VRO1" s="1687"/>
      <c r="VRP1" s="1687"/>
      <c r="VRQ1" s="1687"/>
      <c r="VRR1" s="1687"/>
      <c r="VRS1" s="1687"/>
      <c r="VRT1" s="1687"/>
      <c r="VRU1" s="1687"/>
      <c r="VRV1" s="1687"/>
      <c r="VRW1" s="1687"/>
      <c r="VRX1" s="1687"/>
      <c r="VRY1" s="1687"/>
      <c r="VRZ1" s="1687"/>
      <c r="VSA1" s="1687"/>
      <c r="VSB1" s="1687"/>
      <c r="VSC1" s="1687"/>
      <c r="VSD1" s="1687"/>
      <c r="VSE1" s="1687"/>
      <c r="VSF1" s="1687"/>
      <c r="VSG1" s="1687"/>
      <c r="VSH1" s="1687"/>
      <c r="VSI1" s="1687"/>
      <c r="VSJ1" s="1687"/>
      <c r="VSK1" s="1687"/>
      <c r="VSL1" s="1687"/>
      <c r="VSM1" s="1687"/>
      <c r="VSN1" s="1687"/>
      <c r="VSO1" s="1687"/>
      <c r="VSP1" s="1687"/>
      <c r="VSQ1" s="1687"/>
      <c r="VSR1" s="1687"/>
      <c r="VSS1" s="1687"/>
      <c r="VST1" s="1687"/>
      <c r="VSU1" s="1687"/>
      <c r="VSV1" s="1687"/>
      <c r="VSW1" s="1687"/>
      <c r="VSX1" s="1687"/>
      <c r="VSY1" s="1687"/>
      <c r="VSZ1" s="1687"/>
      <c r="VTA1" s="1687"/>
      <c r="VTB1" s="1687"/>
      <c r="VTC1" s="1687"/>
      <c r="VTD1" s="1687"/>
      <c r="VTE1" s="1687"/>
      <c r="VTF1" s="1687"/>
      <c r="VTG1" s="1687"/>
      <c r="VTH1" s="1687"/>
      <c r="VTI1" s="1687"/>
      <c r="VTJ1" s="1687"/>
      <c r="VTK1" s="1687"/>
      <c r="VTL1" s="1687"/>
      <c r="VTM1" s="1687"/>
      <c r="VTN1" s="1687"/>
      <c r="VTO1" s="1687"/>
      <c r="VTP1" s="1687"/>
      <c r="VTQ1" s="1687"/>
      <c r="VTR1" s="1687"/>
      <c r="VTS1" s="1687"/>
      <c r="VTT1" s="1687"/>
      <c r="VTU1" s="1687"/>
      <c r="VTV1" s="1687"/>
      <c r="VTW1" s="1687"/>
      <c r="VTX1" s="1687"/>
      <c r="VTY1" s="1687"/>
      <c r="VTZ1" s="1687"/>
      <c r="VUA1" s="1687"/>
      <c r="VUB1" s="1687"/>
      <c r="VUC1" s="1687"/>
      <c r="VUD1" s="1687"/>
      <c r="VUE1" s="1687"/>
      <c r="VUF1" s="1687"/>
      <c r="VUG1" s="1687"/>
      <c r="VUH1" s="1687"/>
      <c r="VUI1" s="1687"/>
      <c r="VUJ1" s="1687"/>
      <c r="VUK1" s="1687"/>
      <c r="VUL1" s="1687"/>
      <c r="VUM1" s="1687"/>
      <c r="VUN1" s="1687"/>
      <c r="VUO1" s="1687"/>
      <c r="VUP1" s="1687"/>
      <c r="VUQ1" s="1687"/>
      <c r="VUR1" s="1687"/>
      <c r="VUS1" s="1687"/>
      <c r="VUT1" s="1687"/>
      <c r="VUU1" s="1687"/>
      <c r="VUV1" s="1687"/>
      <c r="VUW1" s="1687"/>
      <c r="VUX1" s="1687"/>
      <c r="VUY1" s="1687"/>
      <c r="VUZ1" s="1687"/>
      <c r="VVA1" s="1687"/>
      <c r="VVB1" s="1687"/>
      <c r="VVC1" s="1687"/>
      <c r="VVD1" s="1687"/>
      <c r="VVE1" s="1687"/>
      <c r="VVF1" s="1687"/>
      <c r="VVG1" s="1687"/>
      <c r="VVH1" s="1687"/>
      <c r="VVI1" s="1687"/>
      <c r="VVJ1" s="1687"/>
      <c r="VVK1" s="1687"/>
      <c r="VVL1" s="1687"/>
      <c r="VVM1" s="1687"/>
      <c r="VVN1" s="1687"/>
      <c r="VVO1" s="1687"/>
      <c r="VVP1" s="1687"/>
      <c r="VVQ1" s="1687"/>
      <c r="VVR1" s="1687"/>
      <c r="VVS1" s="1687"/>
      <c r="VVT1" s="1687"/>
      <c r="VVU1" s="1687"/>
      <c r="VVV1" s="1687"/>
      <c r="VVW1" s="1687"/>
      <c r="VVX1" s="1687"/>
      <c r="VVY1" s="1687"/>
      <c r="VVZ1" s="1687"/>
      <c r="VWA1" s="1687"/>
      <c r="VWB1" s="1687"/>
      <c r="VWC1" s="1687"/>
      <c r="VWD1" s="1687"/>
      <c r="VWE1" s="1687"/>
      <c r="VWF1" s="1687"/>
      <c r="VWG1" s="1687"/>
      <c r="VWH1" s="1687"/>
      <c r="VWI1" s="1687"/>
      <c r="VWJ1" s="1687"/>
      <c r="VWK1" s="1687"/>
      <c r="VWL1" s="1687"/>
      <c r="VWM1" s="1687"/>
      <c r="VWN1" s="1687"/>
      <c r="VWO1" s="1687"/>
      <c r="VWP1" s="1687"/>
      <c r="VWQ1" s="1687"/>
      <c r="VWR1" s="1687"/>
      <c r="VWS1" s="1687"/>
      <c r="VWT1" s="1687"/>
      <c r="VWU1" s="1687"/>
      <c r="VWV1" s="1687"/>
      <c r="VWW1" s="1687"/>
      <c r="VWX1" s="1687"/>
      <c r="VWY1" s="1687"/>
      <c r="VWZ1" s="1687"/>
      <c r="VXA1" s="1687"/>
      <c r="VXB1" s="1687"/>
      <c r="VXC1" s="1687"/>
      <c r="VXD1" s="1687"/>
      <c r="VXE1" s="1687"/>
      <c r="VXF1" s="1687"/>
      <c r="VXG1" s="1687"/>
      <c r="VXH1" s="1687"/>
      <c r="VXI1" s="1687"/>
      <c r="VXJ1" s="1687"/>
      <c r="VXK1" s="1687"/>
      <c r="VXL1" s="1687"/>
      <c r="VXM1" s="1687"/>
      <c r="VXN1" s="1687"/>
      <c r="VXO1" s="1687"/>
      <c r="VXP1" s="1687"/>
      <c r="VXQ1" s="1687"/>
      <c r="VXR1" s="1687"/>
      <c r="VXS1" s="1687"/>
      <c r="VXT1" s="1687"/>
      <c r="VXU1" s="1687"/>
      <c r="VXV1" s="1687"/>
      <c r="VXW1" s="1687"/>
      <c r="VXX1" s="1687"/>
      <c r="VXY1" s="1687"/>
      <c r="VXZ1" s="1687"/>
      <c r="VYA1" s="1687"/>
      <c r="VYB1" s="1687"/>
      <c r="VYC1" s="1687"/>
      <c r="VYD1" s="1687"/>
      <c r="VYE1" s="1687"/>
      <c r="VYF1" s="1687"/>
      <c r="VYG1" s="1687"/>
      <c r="VYH1" s="1687"/>
      <c r="VYI1" s="1687"/>
      <c r="VYJ1" s="1687"/>
      <c r="VYK1" s="1687"/>
      <c r="VYL1" s="1687"/>
      <c r="VYM1" s="1687"/>
      <c r="VYN1" s="1687"/>
      <c r="VYO1" s="1687"/>
      <c r="VYP1" s="1687"/>
      <c r="VYQ1" s="1687"/>
      <c r="VYR1" s="1687"/>
      <c r="VYS1" s="1687"/>
      <c r="VYT1" s="1687"/>
      <c r="VYU1" s="1687"/>
      <c r="VYV1" s="1687"/>
      <c r="VYW1" s="1687"/>
      <c r="VYX1" s="1687"/>
      <c r="VYY1" s="1687"/>
      <c r="VYZ1" s="1687"/>
      <c r="VZA1" s="1687"/>
      <c r="VZB1" s="1687"/>
      <c r="VZC1" s="1687"/>
      <c r="VZD1" s="1687"/>
      <c r="VZE1" s="1687"/>
      <c r="VZF1" s="1687"/>
      <c r="VZG1" s="1687"/>
      <c r="VZH1" s="1687"/>
      <c r="VZI1" s="1687"/>
      <c r="VZJ1" s="1687"/>
      <c r="VZK1" s="1687"/>
      <c r="VZL1" s="1687"/>
      <c r="VZM1" s="1687"/>
      <c r="VZN1" s="1687"/>
      <c r="VZO1" s="1687"/>
      <c r="VZP1" s="1687"/>
      <c r="VZQ1" s="1687"/>
      <c r="VZR1" s="1687"/>
      <c r="VZS1" s="1687"/>
      <c r="VZT1" s="1687"/>
      <c r="VZU1" s="1687"/>
      <c r="VZV1" s="1687"/>
      <c r="VZW1" s="1687"/>
      <c r="VZX1" s="1687"/>
      <c r="VZY1" s="1687"/>
      <c r="VZZ1" s="1687"/>
      <c r="WAA1" s="1687"/>
      <c r="WAB1" s="1687"/>
      <c r="WAC1" s="1687"/>
      <c r="WAD1" s="1687"/>
      <c r="WAE1" s="1687"/>
      <c r="WAF1" s="1687"/>
      <c r="WAG1" s="1687"/>
      <c r="WAH1" s="1687"/>
      <c r="WAI1" s="1687"/>
      <c r="WAJ1" s="1687"/>
      <c r="WAK1" s="1687"/>
      <c r="WAL1" s="1687"/>
      <c r="WAM1" s="1687"/>
      <c r="WAN1" s="1687"/>
      <c r="WAO1" s="1687"/>
      <c r="WAP1" s="1687"/>
      <c r="WAQ1" s="1687"/>
      <c r="WAR1" s="1687"/>
      <c r="WAS1" s="1687"/>
      <c r="WAT1" s="1687"/>
      <c r="WAU1" s="1687"/>
      <c r="WAV1" s="1687"/>
      <c r="WAW1" s="1687"/>
      <c r="WAX1" s="1687"/>
      <c r="WAY1" s="1687"/>
      <c r="WAZ1" s="1687"/>
      <c r="WBA1" s="1687"/>
      <c r="WBB1" s="1687"/>
      <c r="WBC1" s="1687"/>
      <c r="WBD1" s="1687"/>
      <c r="WBE1" s="1687"/>
      <c r="WBF1" s="1687"/>
      <c r="WBG1" s="1687"/>
      <c r="WBH1" s="1687"/>
      <c r="WBI1" s="1687"/>
      <c r="WBJ1" s="1687"/>
      <c r="WBK1" s="1687"/>
      <c r="WBL1" s="1687"/>
      <c r="WBM1" s="1687"/>
      <c r="WBN1" s="1687"/>
      <c r="WBO1" s="1687"/>
      <c r="WBP1" s="1687"/>
      <c r="WBQ1" s="1687"/>
      <c r="WBR1" s="1687"/>
      <c r="WBS1" s="1687"/>
      <c r="WBT1" s="1687"/>
      <c r="WBU1" s="1687"/>
      <c r="WBV1" s="1687"/>
      <c r="WBW1" s="1687"/>
      <c r="WBX1" s="1687"/>
      <c r="WBY1" s="1687"/>
      <c r="WBZ1" s="1687"/>
      <c r="WCA1" s="1687"/>
      <c r="WCB1" s="1687"/>
      <c r="WCC1" s="1687"/>
      <c r="WCD1" s="1687"/>
      <c r="WCE1" s="1687"/>
      <c r="WCF1" s="1687"/>
      <c r="WCG1" s="1687"/>
      <c r="WCH1" s="1687"/>
      <c r="WCI1" s="1687"/>
      <c r="WCJ1" s="1687"/>
      <c r="WCK1" s="1687"/>
      <c r="WCL1" s="1687"/>
      <c r="WCM1" s="1687"/>
      <c r="WCN1" s="1687"/>
      <c r="WCO1" s="1687"/>
      <c r="WCP1" s="1687"/>
      <c r="WCQ1" s="1687"/>
      <c r="WCR1" s="1687"/>
      <c r="WCS1" s="1687"/>
      <c r="WCT1" s="1687"/>
      <c r="WCU1" s="1687"/>
      <c r="WCV1" s="1687"/>
      <c r="WCW1" s="1687"/>
      <c r="WCX1" s="1687"/>
      <c r="WCY1" s="1687"/>
      <c r="WCZ1" s="1687"/>
      <c r="WDA1" s="1687"/>
      <c r="WDB1" s="1687"/>
      <c r="WDC1" s="1687"/>
      <c r="WDD1" s="1687"/>
      <c r="WDE1" s="1687"/>
      <c r="WDF1" s="1687"/>
      <c r="WDG1" s="1687"/>
      <c r="WDH1" s="1687"/>
      <c r="WDI1" s="1687"/>
      <c r="WDJ1" s="1687"/>
      <c r="WDK1" s="1687"/>
      <c r="WDL1" s="1687"/>
      <c r="WDM1" s="1687"/>
      <c r="WDN1" s="1687"/>
      <c r="WDO1" s="1687"/>
      <c r="WDP1" s="1687"/>
      <c r="WDQ1" s="1687"/>
      <c r="WDR1" s="1687"/>
      <c r="WDS1" s="1687"/>
      <c r="WDT1" s="1687"/>
      <c r="WDU1" s="1687"/>
      <c r="WDV1" s="1687"/>
      <c r="WDW1" s="1687"/>
      <c r="WDX1" s="1687"/>
      <c r="WDY1" s="1687"/>
      <c r="WDZ1" s="1687"/>
      <c r="WEA1" s="1687"/>
      <c r="WEB1" s="1687"/>
      <c r="WEC1" s="1687"/>
      <c r="WED1" s="1687"/>
      <c r="WEE1" s="1687"/>
      <c r="WEF1" s="1687"/>
      <c r="WEG1" s="1687"/>
      <c r="WEH1" s="1687"/>
      <c r="WEI1" s="1687"/>
      <c r="WEJ1" s="1687"/>
      <c r="WEK1" s="1687"/>
      <c r="WEL1" s="1687"/>
      <c r="WEM1" s="1687"/>
      <c r="WEN1" s="1687"/>
      <c r="WEO1" s="1687"/>
      <c r="WEP1" s="1687"/>
      <c r="WEQ1" s="1687"/>
      <c r="WER1" s="1687"/>
      <c r="WES1" s="1687"/>
      <c r="WET1" s="1687"/>
      <c r="WEU1" s="1687"/>
      <c r="WEV1" s="1687"/>
      <c r="WEW1" s="1687"/>
      <c r="WEX1" s="1687"/>
      <c r="WEY1" s="1687"/>
      <c r="WEZ1" s="1687"/>
      <c r="WFA1" s="1687"/>
      <c r="WFB1" s="1687"/>
      <c r="WFC1" s="1687"/>
      <c r="WFD1" s="1687"/>
      <c r="WFE1" s="1687"/>
      <c r="WFF1" s="1687"/>
      <c r="WFG1" s="1687"/>
      <c r="WFH1" s="1687"/>
      <c r="WFI1" s="1687"/>
      <c r="WFJ1" s="1687"/>
      <c r="WFK1" s="1687"/>
      <c r="WFL1" s="1687"/>
      <c r="WFM1" s="1687"/>
      <c r="WFN1" s="1687"/>
      <c r="WFO1" s="1687"/>
      <c r="WFP1" s="1687"/>
      <c r="WFQ1" s="1687"/>
      <c r="WFR1" s="1687"/>
      <c r="WFS1" s="1687"/>
      <c r="WFT1" s="1687"/>
      <c r="WFU1" s="1687"/>
      <c r="WFV1" s="1687"/>
      <c r="WFW1" s="1687"/>
      <c r="WFX1" s="1687"/>
      <c r="WFY1" s="1687"/>
      <c r="WFZ1" s="1687"/>
      <c r="WGA1" s="1687"/>
      <c r="WGB1" s="1687"/>
      <c r="WGC1" s="1687"/>
      <c r="WGD1" s="1687"/>
      <c r="WGE1" s="1687"/>
      <c r="WGF1" s="1687"/>
      <c r="WGG1" s="1687"/>
      <c r="WGH1" s="1687"/>
      <c r="WGI1" s="1687"/>
      <c r="WGJ1" s="1687"/>
      <c r="WGK1" s="1687"/>
      <c r="WGL1" s="1687"/>
      <c r="WGM1" s="1687"/>
      <c r="WGN1" s="1687"/>
      <c r="WGO1" s="1687"/>
      <c r="WGP1" s="1687"/>
      <c r="WGQ1" s="1687"/>
      <c r="WGR1" s="1687"/>
      <c r="WGS1" s="1687"/>
      <c r="WGT1" s="1687"/>
      <c r="WGU1" s="1687"/>
      <c r="WGV1" s="1687"/>
      <c r="WGW1" s="1687"/>
      <c r="WGX1" s="1687"/>
      <c r="WGY1" s="1687"/>
      <c r="WGZ1" s="1687"/>
      <c r="WHA1" s="1687"/>
      <c r="WHB1" s="1687"/>
      <c r="WHC1" s="1687"/>
      <c r="WHD1" s="1687"/>
      <c r="WHE1" s="1687"/>
      <c r="WHF1" s="1687"/>
      <c r="WHG1" s="1687"/>
      <c r="WHH1" s="1687"/>
      <c r="WHI1" s="1687"/>
      <c r="WHJ1" s="1687"/>
      <c r="WHK1" s="1687"/>
      <c r="WHL1" s="1687"/>
      <c r="WHM1" s="1687"/>
      <c r="WHN1" s="1687"/>
      <c r="WHO1" s="1687"/>
      <c r="WHP1" s="1687"/>
      <c r="WHQ1" s="1687"/>
      <c r="WHR1" s="1687"/>
      <c r="WHS1" s="1687"/>
      <c r="WHT1" s="1687"/>
      <c r="WHU1" s="1687"/>
      <c r="WHV1" s="1687"/>
      <c r="WHW1" s="1687"/>
      <c r="WHX1" s="1687"/>
      <c r="WHY1" s="1687"/>
      <c r="WHZ1" s="1687"/>
      <c r="WIA1" s="1687"/>
      <c r="WIB1" s="1687"/>
      <c r="WIC1" s="1687"/>
      <c r="WID1" s="1687"/>
      <c r="WIE1" s="1687"/>
      <c r="WIF1" s="1687"/>
      <c r="WIG1" s="1687"/>
      <c r="WIH1" s="1687"/>
      <c r="WII1" s="1687"/>
      <c r="WIJ1" s="1687"/>
      <c r="WIK1" s="1687"/>
      <c r="WIL1" s="1687"/>
      <c r="WIM1" s="1687"/>
      <c r="WIN1" s="1687"/>
      <c r="WIO1" s="1687"/>
      <c r="WIP1" s="1687"/>
      <c r="WIQ1" s="1687"/>
      <c r="WIR1" s="1687"/>
      <c r="WIS1" s="1687"/>
      <c r="WIT1" s="1687"/>
      <c r="WIU1" s="1687"/>
      <c r="WIV1" s="1687"/>
      <c r="WIW1" s="1687"/>
      <c r="WIX1" s="1687"/>
      <c r="WIY1" s="1687"/>
      <c r="WIZ1" s="1687"/>
      <c r="WJA1" s="1687"/>
      <c r="WJB1" s="1687"/>
      <c r="WJC1" s="1687"/>
      <c r="WJD1" s="1687"/>
      <c r="WJE1" s="1687"/>
      <c r="WJF1" s="1687"/>
      <c r="WJG1" s="1687"/>
      <c r="WJH1" s="1687"/>
      <c r="WJI1" s="1687"/>
      <c r="WJJ1" s="1687"/>
      <c r="WJK1" s="1687"/>
      <c r="WJL1" s="1687"/>
      <c r="WJM1" s="1687"/>
      <c r="WJN1" s="1687"/>
      <c r="WJO1" s="1687"/>
      <c r="WJP1" s="1687"/>
      <c r="WJQ1" s="1687"/>
      <c r="WJR1" s="1687"/>
      <c r="WJS1" s="1687"/>
      <c r="WJT1" s="1687"/>
      <c r="WJU1" s="1687"/>
      <c r="WJV1" s="1687"/>
      <c r="WJW1" s="1687"/>
      <c r="WJX1" s="1687"/>
      <c r="WJY1" s="1687"/>
      <c r="WJZ1" s="1687"/>
      <c r="WKA1" s="1687"/>
      <c r="WKB1" s="1687"/>
      <c r="WKC1" s="1687"/>
      <c r="WKD1" s="1687"/>
      <c r="WKE1" s="1687"/>
      <c r="WKF1" s="1687"/>
      <c r="WKG1" s="1687"/>
      <c r="WKH1" s="1687"/>
      <c r="WKI1" s="1687"/>
      <c r="WKJ1" s="1687"/>
      <c r="WKK1" s="1687"/>
      <c r="WKL1" s="1687"/>
      <c r="WKM1" s="1687"/>
      <c r="WKN1" s="1687"/>
      <c r="WKO1" s="1687"/>
      <c r="WKP1" s="1687"/>
      <c r="WKQ1" s="1687"/>
      <c r="WKR1" s="1687"/>
      <c r="WKS1" s="1687"/>
      <c r="WKT1" s="1687"/>
      <c r="WKU1" s="1687"/>
      <c r="WKV1" s="1687"/>
      <c r="WKW1" s="1687"/>
      <c r="WKX1" s="1687"/>
      <c r="WKY1" s="1687"/>
      <c r="WKZ1" s="1687"/>
      <c r="WLA1" s="1687"/>
      <c r="WLB1" s="1687"/>
      <c r="WLC1" s="1687"/>
      <c r="WLD1" s="1687"/>
      <c r="WLE1" s="1687"/>
      <c r="WLF1" s="1687"/>
      <c r="WLG1" s="1687"/>
      <c r="WLH1" s="1687"/>
      <c r="WLI1" s="1687"/>
      <c r="WLJ1" s="1687"/>
      <c r="WLK1" s="1687"/>
      <c r="WLL1" s="1687"/>
      <c r="WLM1" s="1687"/>
      <c r="WLN1" s="1687"/>
      <c r="WLO1" s="1687"/>
      <c r="WLP1" s="1687"/>
      <c r="WLQ1" s="1687"/>
      <c r="WLR1" s="1687"/>
      <c r="WLS1" s="1687"/>
      <c r="WLT1" s="1687"/>
      <c r="WLU1" s="1687"/>
      <c r="WLV1" s="1687"/>
      <c r="WLW1" s="1687"/>
      <c r="WLX1" s="1687"/>
      <c r="WLY1" s="1687"/>
      <c r="WLZ1" s="1687"/>
      <c r="WMA1" s="1687"/>
      <c r="WMB1" s="1687"/>
      <c r="WMC1" s="1687"/>
      <c r="WMD1" s="1687"/>
      <c r="WME1" s="1687"/>
      <c r="WMF1" s="1687"/>
      <c r="WMG1" s="1687"/>
      <c r="WMH1" s="1687"/>
      <c r="WMI1" s="1687"/>
      <c r="WMJ1" s="1687"/>
      <c r="WMK1" s="1687"/>
      <c r="WML1" s="1687"/>
      <c r="WMM1" s="1687"/>
      <c r="WMN1" s="1687"/>
      <c r="WMO1" s="1687"/>
      <c r="WMP1" s="1687"/>
      <c r="WMQ1" s="1687"/>
      <c r="WMR1" s="1687"/>
      <c r="WMS1" s="1687"/>
      <c r="WMT1" s="1687"/>
      <c r="WMU1" s="1687"/>
      <c r="WMV1" s="1687"/>
      <c r="WMW1" s="1687"/>
      <c r="WMX1" s="1687"/>
      <c r="WMY1" s="1687"/>
      <c r="WMZ1" s="1687"/>
      <c r="WNA1" s="1687"/>
      <c r="WNB1" s="1687"/>
      <c r="WNC1" s="1687"/>
      <c r="WND1" s="1687"/>
      <c r="WNE1" s="1687"/>
      <c r="WNF1" s="1687"/>
      <c r="WNG1" s="1687"/>
      <c r="WNH1" s="1687"/>
      <c r="WNI1" s="1687"/>
      <c r="WNJ1" s="1687"/>
      <c r="WNK1" s="1687"/>
      <c r="WNL1" s="1687"/>
      <c r="WNM1" s="1687"/>
      <c r="WNN1" s="1687"/>
      <c r="WNO1" s="1687"/>
      <c r="WNP1" s="1687"/>
      <c r="WNQ1" s="1687"/>
      <c r="WNR1" s="1687"/>
      <c r="WNS1" s="1687"/>
      <c r="WNT1" s="1687"/>
      <c r="WNU1" s="1687"/>
      <c r="WNV1" s="1687"/>
      <c r="WNW1" s="1687"/>
      <c r="WNX1" s="1687"/>
      <c r="WNY1" s="1687"/>
      <c r="WNZ1" s="1687"/>
      <c r="WOA1" s="1687"/>
      <c r="WOB1" s="1687"/>
      <c r="WOC1" s="1687"/>
      <c r="WOD1" s="1687"/>
      <c r="WOE1" s="1687"/>
      <c r="WOF1" s="1687"/>
      <c r="WOG1" s="1687"/>
      <c r="WOH1" s="1687"/>
      <c r="WOI1" s="1687"/>
      <c r="WOJ1" s="1687"/>
      <c r="WOK1" s="1687"/>
      <c r="WOL1" s="1687"/>
      <c r="WOM1" s="1687"/>
      <c r="WON1" s="1687"/>
      <c r="WOO1" s="1687"/>
      <c r="WOP1" s="1687"/>
      <c r="WOQ1" s="1687"/>
      <c r="WOR1" s="1687"/>
      <c r="WOS1" s="1687"/>
      <c r="WOT1" s="1687"/>
      <c r="WOU1" s="1687"/>
      <c r="WOV1" s="1687"/>
      <c r="WOW1" s="1687"/>
      <c r="WOX1" s="1687"/>
      <c r="WOY1" s="1687"/>
      <c r="WOZ1" s="1687"/>
      <c r="WPA1" s="1687"/>
      <c r="WPB1" s="1687"/>
      <c r="WPC1" s="1687"/>
      <c r="WPD1" s="1687"/>
      <c r="WPE1" s="1687"/>
      <c r="WPF1" s="1687"/>
      <c r="WPG1" s="1687"/>
      <c r="WPH1" s="1687"/>
      <c r="WPI1" s="1687"/>
      <c r="WPJ1" s="1687"/>
      <c r="WPK1" s="1687"/>
      <c r="WPL1" s="1687"/>
      <c r="WPM1" s="1687"/>
      <c r="WPN1" s="1687"/>
      <c r="WPO1" s="1687"/>
      <c r="WPP1" s="1687"/>
      <c r="WPQ1" s="1687"/>
      <c r="WPR1" s="1687"/>
      <c r="WPS1" s="1687"/>
      <c r="WPT1" s="1687"/>
      <c r="WPU1" s="1687"/>
      <c r="WPV1" s="1687"/>
      <c r="WPW1" s="1687"/>
      <c r="WPX1" s="1687"/>
      <c r="WPY1" s="1687"/>
      <c r="WPZ1" s="1687"/>
      <c r="WQA1" s="1687"/>
      <c r="WQB1" s="1687"/>
      <c r="WQC1" s="1687"/>
      <c r="WQD1" s="1687"/>
      <c r="WQE1" s="1687"/>
      <c r="WQF1" s="1687"/>
      <c r="WQG1" s="1687"/>
      <c r="WQH1" s="1687"/>
      <c r="WQI1" s="1687"/>
      <c r="WQJ1" s="1687"/>
      <c r="WQK1" s="1687"/>
      <c r="WQL1" s="1687"/>
      <c r="WQM1" s="1687"/>
      <c r="WQN1" s="1687"/>
      <c r="WQO1" s="1687"/>
      <c r="WQP1" s="1687"/>
      <c r="WQQ1" s="1687"/>
      <c r="WQR1" s="1687"/>
      <c r="WQS1" s="1687"/>
      <c r="WQT1" s="1687"/>
      <c r="WQU1" s="1687"/>
      <c r="WQV1" s="1687"/>
      <c r="WQW1" s="1687"/>
      <c r="WQX1" s="1687"/>
      <c r="WQY1" s="1687"/>
      <c r="WQZ1" s="1687"/>
      <c r="WRA1" s="1687"/>
      <c r="WRB1" s="1687"/>
      <c r="WRC1" s="1687"/>
      <c r="WRD1" s="1687"/>
      <c r="WRE1" s="1687"/>
      <c r="WRF1" s="1687"/>
      <c r="WRG1" s="1687"/>
      <c r="WRH1" s="1687"/>
      <c r="WRI1" s="1687"/>
      <c r="WRJ1" s="1687"/>
      <c r="WRK1" s="1687"/>
      <c r="WRL1" s="1687"/>
      <c r="WRM1" s="1687"/>
      <c r="WRN1" s="1687"/>
      <c r="WRO1" s="1687"/>
      <c r="WRP1" s="1687"/>
      <c r="WRQ1" s="1687"/>
      <c r="WRR1" s="1687"/>
      <c r="WRS1" s="1687"/>
      <c r="WRT1" s="1687"/>
      <c r="WRU1" s="1687"/>
      <c r="WRV1" s="1687"/>
      <c r="WRW1" s="1687"/>
      <c r="WRX1" s="1687"/>
      <c r="WRY1" s="1687"/>
      <c r="WRZ1" s="1687"/>
      <c r="WSA1" s="1687"/>
      <c r="WSB1" s="1687"/>
      <c r="WSC1" s="1687"/>
      <c r="WSD1" s="1687"/>
      <c r="WSE1" s="1687"/>
      <c r="WSF1" s="1687"/>
      <c r="WSG1" s="1687"/>
      <c r="WSH1" s="1687"/>
      <c r="WSI1" s="1687"/>
      <c r="WSJ1" s="1687"/>
      <c r="WSK1" s="1687"/>
      <c r="WSL1" s="1687"/>
      <c r="WSM1" s="1687"/>
      <c r="WSN1" s="1687"/>
      <c r="WSO1" s="1687"/>
      <c r="WSP1" s="1687"/>
      <c r="WSQ1" s="1687"/>
      <c r="WSR1" s="1687"/>
      <c r="WSS1" s="1687"/>
      <c r="WST1" s="1687"/>
      <c r="WSU1" s="1687"/>
      <c r="WSV1" s="1687"/>
      <c r="WSW1" s="1687"/>
      <c r="WSX1" s="1687"/>
      <c r="WSY1" s="1687"/>
      <c r="WSZ1" s="1687"/>
      <c r="WTA1" s="1687"/>
      <c r="WTB1" s="1687"/>
      <c r="WTC1" s="1687"/>
      <c r="WTD1" s="1687"/>
      <c r="WTE1" s="1687"/>
      <c r="WTF1" s="1687"/>
      <c r="WTG1" s="1687"/>
      <c r="WTH1" s="1687"/>
      <c r="WTI1" s="1687"/>
      <c r="WTJ1" s="1687"/>
      <c r="WTK1" s="1687"/>
      <c r="WTL1" s="1687"/>
      <c r="WTM1" s="1687"/>
      <c r="WTN1" s="1687"/>
      <c r="WTO1" s="1687"/>
      <c r="WTP1" s="1687"/>
      <c r="WTQ1" s="1687"/>
      <c r="WTR1" s="1687"/>
      <c r="WTS1" s="1687"/>
      <c r="WTT1" s="1687"/>
      <c r="WTU1" s="1687"/>
      <c r="WTV1" s="1687"/>
      <c r="WTW1" s="1687"/>
      <c r="WTX1" s="1687"/>
      <c r="WTY1" s="1687"/>
      <c r="WTZ1" s="1687"/>
      <c r="WUA1" s="1687"/>
      <c r="WUB1" s="1687"/>
      <c r="WUC1" s="1687"/>
      <c r="WUD1" s="1687"/>
      <c r="WUE1" s="1687"/>
      <c r="WUF1" s="1687"/>
      <c r="WUG1" s="1687"/>
      <c r="WUH1" s="1687"/>
      <c r="WUI1" s="1687"/>
      <c r="WUJ1" s="1687"/>
      <c r="WUK1" s="1687"/>
      <c r="WUL1" s="1687"/>
      <c r="WUM1" s="1687"/>
      <c r="WUN1" s="1687"/>
      <c r="WUO1" s="1687"/>
      <c r="WUP1" s="1687"/>
      <c r="WUQ1" s="1687"/>
      <c r="WUR1" s="1687"/>
      <c r="WUS1" s="1687"/>
      <c r="WUT1" s="1687"/>
      <c r="WUU1" s="1687"/>
      <c r="WUV1" s="1687"/>
      <c r="WUW1" s="1687"/>
      <c r="WUX1" s="1687"/>
      <c r="WUY1" s="1687"/>
      <c r="WUZ1" s="1687"/>
      <c r="WVA1" s="1687"/>
      <c r="WVB1" s="1687"/>
      <c r="WVC1" s="1687"/>
      <c r="WVD1" s="1687"/>
      <c r="WVE1" s="1687"/>
      <c r="WVF1" s="1687"/>
      <c r="WVG1" s="1687"/>
      <c r="WVH1" s="1687"/>
      <c r="WVI1" s="1687"/>
      <c r="WVJ1" s="1687"/>
      <c r="WVK1" s="1687"/>
      <c r="WVL1" s="1687"/>
      <c r="WVM1" s="1687"/>
      <c r="WVN1" s="1687"/>
      <c r="WVO1" s="1687"/>
      <c r="WVP1" s="1687"/>
      <c r="WVQ1" s="1687"/>
      <c r="WVR1" s="1687"/>
      <c r="WVS1" s="1687"/>
      <c r="WVT1" s="1687"/>
      <c r="WVU1" s="1687"/>
      <c r="WVV1" s="1687"/>
      <c r="WVW1" s="1687"/>
      <c r="WVX1" s="1687"/>
      <c r="WVY1" s="1687"/>
      <c r="WVZ1" s="1687"/>
      <c r="WWA1" s="1687"/>
      <c r="WWB1" s="1687"/>
      <c r="WWC1" s="1687"/>
      <c r="WWD1" s="1687"/>
      <c r="WWE1" s="1687"/>
      <c r="WWF1" s="1687"/>
      <c r="WWG1" s="1687"/>
      <c r="WWH1" s="1687"/>
      <c r="WWI1" s="1687"/>
      <c r="WWJ1" s="1687"/>
      <c r="WWK1" s="1687"/>
      <c r="WWL1" s="1687"/>
      <c r="WWM1" s="1687"/>
      <c r="WWN1" s="1687"/>
      <c r="WWO1" s="1687"/>
      <c r="WWP1" s="1687"/>
      <c r="WWQ1" s="1687"/>
      <c r="WWR1" s="1687"/>
      <c r="WWS1" s="1687"/>
      <c r="WWT1" s="1687"/>
      <c r="WWU1" s="1687"/>
      <c r="WWV1" s="1687"/>
      <c r="WWW1" s="1687"/>
      <c r="WWX1" s="1687"/>
      <c r="WWY1" s="1687"/>
      <c r="WWZ1" s="1687"/>
      <c r="WXA1" s="1687"/>
      <c r="WXB1" s="1687"/>
      <c r="WXC1" s="1687"/>
      <c r="WXD1" s="1687"/>
      <c r="WXE1" s="1687"/>
      <c r="WXF1" s="1687"/>
      <c r="WXG1" s="1687"/>
      <c r="WXH1" s="1687"/>
      <c r="WXI1" s="1687"/>
      <c r="WXJ1" s="1687"/>
      <c r="WXK1" s="1687"/>
      <c r="WXL1" s="1687"/>
      <c r="WXM1" s="1687"/>
      <c r="WXN1" s="1687"/>
      <c r="WXO1" s="1687"/>
      <c r="WXP1" s="1687"/>
      <c r="WXQ1" s="1687"/>
      <c r="WXR1" s="1687"/>
      <c r="WXS1" s="1687"/>
      <c r="WXT1" s="1687"/>
      <c r="WXU1" s="1687"/>
      <c r="WXV1" s="1687"/>
      <c r="WXW1" s="1687"/>
      <c r="WXX1" s="1687"/>
      <c r="WXY1" s="1687"/>
      <c r="WXZ1" s="1687"/>
      <c r="WYA1" s="1687"/>
      <c r="WYB1" s="1687"/>
      <c r="WYC1" s="1687"/>
      <c r="WYD1" s="1687"/>
      <c r="WYE1" s="1687"/>
      <c r="WYF1" s="1687"/>
      <c r="WYG1" s="1687"/>
      <c r="WYH1" s="1687"/>
      <c r="WYI1" s="1687"/>
      <c r="WYJ1" s="1687"/>
      <c r="WYK1" s="1687"/>
      <c r="WYL1" s="1687"/>
      <c r="WYM1" s="1687"/>
      <c r="WYN1" s="1687"/>
      <c r="WYO1" s="1687"/>
      <c r="WYP1" s="1687"/>
      <c r="WYQ1" s="1687"/>
      <c r="WYR1" s="1687"/>
      <c r="WYS1" s="1687"/>
      <c r="WYT1" s="1687"/>
      <c r="WYU1" s="1687"/>
      <c r="WYV1" s="1687"/>
      <c r="WYW1" s="1687"/>
      <c r="WYX1" s="1687"/>
      <c r="WYY1" s="1687"/>
      <c r="WYZ1" s="1687"/>
      <c r="WZA1" s="1687"/>
      <c r="WZB1" s="1687"/>
      <c r="WZC1" s="1687"/>
      <c r="WZD1" s="1687"/>
      <c r="WZE1" s="1687"/>
      <c r="WZF1" s="1687"/>
      <c r="WZG1" s="1687"/>
      <c r="WZH1" s="1687"/>
      <c r="WZI1" s="1687"/>
      <c r="WZJ1" s="1687"/>
      <c r="WZK1" s="1687"/>
      <c r="WZL1" s="1687"/>
      <c r="WZM1" s="1687"/>
      <c r="WZN1" s="1687"/>
      <c r="WZO1" s="1687"/>
      <c r="WZP1" s="1687"/>
      <c r="WZQ1" s="1687"/>
      <c r="WZR1" s="1687"/>
      <c r="WZS1" s="1687"/>
      <c r="WZT1" s="1687"/>
      <c r="WZU1" s="1687"/>
      <c r="WZV1" s="1687"/>
      <c r="WZW1" s="1687"/>
      <c r="WZX1" s="1687"/>
      <c r="WZY1" s="1687"/>
      <c r="WZZ1" s="1687"/>
      <c r="XAA1" s="1687"/>
      <c r="XAB1" s="1687"/>
      <c r="XAC1" s="1687"/>
      <c r="XAD1" s="1687"/>
      <c r="XAE1" s="1687"/>
      <c r="XAF1" s="1687"/>
      <c r="XAG1" s="1687"/>
      <c r="XAH1" s="1687"/>
      <c r="XAI1" s="1687"/>
      <c r="XAJ1" s="1687"/>
      <c r="XAK1" s="1687"/>
      <c r="XAL1" s="1687"/>
      <c r="XAM1" s="1687"/>
      <c r="XAN1" s="1687"/>
      <c r="XAO1" s="1687"/>
      <c r="XAP1" s="1687"/>
      <c r="XAQ1" s="1687"/>
      <c r="XAR1" s="1687"/>
      <c r="XAS1" s="1687"/>
      <c r="XAT1" s="1687"/>
      <c r="XAU1" s="1687"/>
      <c r="XAV1" s="1687"/>
      <c r="XAW1" s="1687"/>
      <c r="XAX1" s="1687"/>
      <c r="XAY1" s="1687"/>
      <c r="XAZ1" s="1687"/>
      <c r="XBA1" s="1687"/>
      <c r="XBB1" s="1687"/>
      <c r="XBC1" s="1687"/>
      <c r="XBD1" s="1687"/>
      <c r="XBE1" s="1687"/>
      <c r="XBF1" s="1687"/>
      <c r="XBG1" s="1687"/>
      <c r="XBH1" s="1687"/>
      <c r="XBI1" s="1687"/>
      <c r="XBJ1" s="1687"/>
      <c r="XBK1" s="1687"/>
      <c r="XBL1" s="1687"/>
      <c r="XBM1" s="1687"/>
      <c r="XBN1" s="1687"/>
      <c r="XBO1" s="1687"/>
      <c r="XBP1" s="1687"/>
      <c r="XBQ1" s="1687"/>
      <c r="XBR1" s="1687"/>
      <c r="XBS1" s="1687"/>
      <c r="XBT1" s="1687"/>
      <c r="XBU1" s="1687"/>
      <c r="XBV1" s="1687"/>
      <c r="XBW1" s="1687"/>
      <c r="XBX1" s="1687"/>
      <c r="XBY1" s="1687"/>
      <c r="XBZ1" s="1687"/>
      <c r="XCA1" s="1687"/>
      <c r="XCB1" s="1687"/>
      <c r="XCC1" s="1687"/>
      <c r="XCD1" s="1687"/>
      <c r="XCE1" s="1687"/>
      <c r="XCF1" s="1687"/>
      <c r="XCG1" s="1687"/>
      <c r="XCH1" s="1687"/>
      <c r="XCI1" s="1687"/>
      <c r="XCJ1" s="1687"/>
      <c r="XCK1" s="1687"/>
      <c r="XCL1" s="1687"/>
      <c r="XCM1" s="1687"/>
      <c r="XCN1" s="1687"/>
      <c r="XCO1" s="1687"/>
      <c r="XCP1" s="1687"/>
      <c r="XCQ1" s="1687"/>
      <c r="XCR1" s="1687"/>
      <c r="XCS1" s="1687"/>
      <c r="XCT1" s="1687"/>
      <c r="XCU1" s="1687"/>
      <c r="XCV1" s="1687"/>
      <c r="XCW1" s="1687"/>
      <c r="XCX1" s="1687"/>
      <c r="XCY1" s="1687"/>
      <c r="XCZ1" s="1687"/>
      <c r="XDA1" s="1687"/>
      <c r="XDB1" s="1687"/>
      <c r="XDC1" s="1687"/>
      <c r="XDD1" s="1687"/>
      <c r="XDE1" s="1687"/>
      <c r="XDF1" s="1687"/>
      <c r="XDG1" s="1687"/>
      <c r="XDH1" s="1687"/>
      <c r="XDI1" s="1687"/>
      <c r="XDJ1" s="1687"/>
      <c r="XDK1" s="1687"/>
      <c r="XDL1" s="1687"/>
      <c r="XDM1" s="1687"/>
      <c r="XDN1" s="1687"/>
      <c r="XDO1" s="1687"/>
      <c r="XDP1" s="1687"/>
      <c r="XDQ1" s="1687"/>
      <c r="XDR1" s="1687"/>
      <c r="XDS1" s="1687"/>
      <c r="XDT1" s="1687"/>
      <c r="XDU1" s="1687"/>
      <c r="XDV1" s="1687"/>
      <c r="XDW1" s="1687"/>
      <c r="XDX1" s="1687"/>
      <c r="XDY1" s="1687"/>
      <c r="XDZ1" s="1687"/>
      <c r="XEA1" s="1687"/>
      <c r="XEB1" s="1687"/>
      <c r="XEC1" s="1687"/>
      <c r="XED1" s="1687"/>
      <c r="XEE1" s="1687"/>
      <c r="XEF1" s="1687"/>
      <c r="XEG1" s="1687"/>
      <c r="XEH1" s="1687"/>
      <c r="XEI1" s="1687"/>
      <c r="XEJ1" s="1687"/>
      <c r="XEK1" s="1687"/>
      <c r="XEL1" s="1687"/>
      <c r="XEM1" s="1687"/>
      <c r="XEN1" s="1687"/>
      <c r="XEO1" s="1687"/>
      <c r="XEP1" s="1687"/>
      <c r="XEQ1" s="1687"/>
      <c r="XER1" s="1687"/>
      <c r="XES1" s="1687"/>
      <c r="XET1" s="1687"/>
      <c r="XEU1" s="1687"/>
      <c r="XEV1" s="1687"/>
      <c r="XEW1" s="1687"/>
      <c r="XEX1" s="1687"/>
      <c r="XEY1" s="1687"/>
      <c r="XEZ1" s="1687"/>
      <c r="XFA1" s="1687"/>
      <c r="XFB1" s="1687"/>
      <c r="XFC1" s="1687"/>
      <c r="XFD1" s="1687"/>
    </row>
    <row r="2" spans="1:16384" ht="20.100000000000001" customHeight="1" thickBot="1" x14ac:dyDescent="0.2">
      <c r="A2" s="28"/>
      <c r="B2" s="1698" t="s">
        <v>424</v>
      </c>
      <c r="C2" s="1696" t="s">
        <v>357</v>
      </c>
      <c r="D2" s="1697"/>
    </row>
    <row r="3" spans="1:16384" ht="20.100000000000001" customHeight="1" x14ac:dyDescent="0.15">
      <c r="A3" s="28"/>
      <c r="B3" s="1700" t="s">
        <v>424</v>
      </c>
      <c r="C3" s="27">
        <v>2015</v>
      </c>
      <c r="D3" s="1177">
        <v>2014</v>
      </c>
    </row>
    <row r="4" spans="1:16384" ht="17.100000000000001" customHeight="1" thickBot="1" x14ac:dyDescent="0.2">
      <c r="A4" s="91" t="s">
        <v>771</v>
      </c>
      <c r="B4" s="92"/>
      <c r="C4" s="93">
        <f>RZiS!C26</f>
        <v>1304128</v>
      </c>
      <c r="D4" s="94">
        <f>RZiS!D26</f>
        <v>1289310</v>
      </c>
      <c r="G4" s="85"/>
    </row>
    <row r="5" spans="1:16384" ht="17.100000000000001" customHeight="1" thickBot="1" x14ac:dyDescent="0.2">
      <c r="A5" s="95" t="s">
        <v>896</v>
      </c>
      <c r="B5" s="96">
        <v>16</v>
      </c>
      <c r="C5" s="97">
        <f>C6+C13</f>
        <v>-116717</v>
      </c>
      <c r="D5" s="98">
        <f>D6+D13</f>
        <v>231456</v>
      </c>
      <c r="G5" s="85"/>
    </row>
    <row r="6" spans="1:16384" ht="24.95" customHeight="1" thickBot="1" x14ac:dyDescent="0.2">
      <c r="A6" s="497" t="s">
        <v>897</v>
      </c>
      <c r="B6" s="106"/>
      <c r="C6" s="958">
        <f>SUM(C7:C12)</f>
        <v>-115125</v>
      </c>
      <c r="D6" s="700">
        <f>SUM(D7:D12)</f>
        <v>233361</v>
      </c>
      <c r="G6" s="85"/>
    </row>
    <row r="7" spans="1:16384" ht="17.100000000000001" customHeight="1" x14ac:dyDescent="0.15">
      <c r="A7" s="105" t="s">
        <v>433</v>
      </c>
      <c r="B7" s="106"/>
      <c r="C7" s="107">
        <v>-4661</v>
      </c>
      <c r="D7" s="108">
        <v>245</v>
      </c>
      <c r="E7" s="86"/>
      <c r="G7" s="85"/>
    </row>
    <row r="8" spans="1:16384" ht="17.100000000000001" customHeight="1" x14ac:dyDescent="0.15">
      <c r="A8" s="112" t="s">
        <v>434</v>
      </c>
      <c r="B8" s="113"/>
      <c r="C8" s="114">
        <v>-107267</v>
      </c>
      <c r="D8" s="115">
        <v>229060</v>
      </c>
      <c r="E8" s="86"/>
      <c r="G8" s="85"/>
    </row>
    <row r="9" spans="1:16384" ht="17.100000000000001" customHeight="1" x14ac:dyDescent="0.15">
      <c r="A9" s="112" t="s">
        <v>435</v>
      </c>
      <c r="B9" s="113"/>
      <c r="C9" s="114">
        <v>-3197</v>
      </c>
      <c r="D9" s="115">
        <v>4056</v>
      </c>
      <c r="G9" s="85"/>
    </row>
    <row r="10" spans="1:16384" ht="17.100000000000001" hidden="1" customHeight="1" x14ac:dyDescent="0.15">
      <c r="A10" s="112" t="s">
        <v>436</v>
      </c>
      <c r="B10" s="113"/>
      <c r="C10" s="114">
        <v>0</v>
      </c>
      <c r="D10" s="115">
        <v>0</v>
      </c>
      <c r="G10" s="85"/>
    </row>
    <row r="11" spans="1:16384" ht="24.95" hidden="1" customHeight="1" x14ac:dyDescent="0.15">
      <c r="A11" s="400" t="s">
        <v>443</v>
      </c>
      <c r="B11" s="113"/>
      <c r="C11" s="114">
        <v>0</v>
      </c>
      <c r="D11" s="115">
        <v>0</v>
      </c>
      <c r="G11" s="85"/>
    </row>
    <row r="12" spans="1:16384" ht="17.100000000000001" hidden="1" customHeight="1" thickBot="1" x14ac:dyDescent="0.2">
      <c r="A12" s="791" t="s">
        <v>444</v>
      </c>
      <c r="B12" s="109"/>
      <c r="C12" s="110">
        <v>0</v>
      </c>
      <c r="D12" s="111">
        <v>0</v>
      </c>
      <c r="G12" s="85"/>
    </row>
    <row r="13" spans="1:16384" ht="24.95" customHeight="1" thickBot="1" x14ac:dyDescent="0.2">
      <c r="A13" s="437" t="s">
        <v>898</v>
      </c>
      <c r="B13" s="109"/>
      <c r="C13" s="93">
        <f>C14</f>
        <v>-1592</v>
      </c>
      <c r="D13" s="94">
        <f>D14</f>
        <v>-1905</v>
      </c>
      <c r="G13" s="85"/>
    </row>
    <row r="14" spans="1:16384" ht="24.95" customHeight="1" thickBot="1" x14ac:dyDescent="0.2">
      <c r="A14" s="400" t="s">
        <v>958</v>
      </c>
      <c r="B14" s="113"/>
      <c r="C14" s="114">
        <v>-1592</v>
      </c>
      <c r="D14" s="56">
        <v>-1905</v>
      </c>
      <c r="G14" s="85"/>
    </row>
    <row r="15" spans="1:16384" ht="17.100000000000001" customHeight="1" thickBot="1" x14ac:dyDescent="0.2">
      <c r="A15" s="95" t="s">
        <v>445</v>
      </c>
      <c r="B15" s="99"/>
      <c r="C15" s="97">
        <f>SUM(C4:C5)</f>
        <v>1187411</v>
      </c>
      <c r="D15" s="98">
        <f>SUM(D4:D5)</f>
        <v>1520766</v>
      </c>
      <c r="G15" s="85"/>
    </row>
    <row r="16" spans="1:16384" ht="17.100000000000001" customHeight="1" thickBot="1" x14ac:dyDescent="0.2">
      <c r="A16" s="100" t="s">
        <v>446</v>
      </c>
      <c r="B16" s="101"/>
      <c r="C16" s="102"/>
      <c r="D16" s="102"/>
      <c r="E16" s="87"/>
      <c r="G16" s="85"/>
      <c r="H16" s="87"/>
      <c r="I16" s="87"/>
    </row>
    <row r="17" spans="1:7" ht="17.100000000000001" customHeight="1" x14ac:dyDescent="0.15">
      <c r="A17" s="971" t="s">
        <v>858</v>
      </c>
      <c r="B17" s="975"/>
      <c r="C17" s="973">
        <f>C15-C18</f>
        <v>1184529</v>
      </c>
      <c r="D17" s="103">
        <v>1518124</v>
      </c>
      <c r="G17" s="85"/>
    </row>
    <row r="18" spans="1:7" ht="17.100000000000001" customHeight="1" thickBot="1" x14ac:dyDescent="0.2">
      <c r="A18" s="972" t="s">
        <v>787</v>
      </c>
      <c r="B18" s="976"/>
      <c r="C18" s="974">
        <v>2882</v>
      </c>
      <c r="D18" s="104">
        <v>2642</v>
      </c>
      <c r="G18" s="85"/>
    </row>
    <row r="19" spans="1:7" x14ac:dyDescent="0.15">
      <c r="A19" s="88"/>
      <c r="B19" s="89"/>
    </row>
    <row r="20" spans="1:7" x14ac:dyDescent="0.15">
      <c r="A20" s="88"/>
      <c r="B20" s="89"/>
    </row>
    <row r="21" spans="1:7" x14ac:dyDescent="0.15">
      <c r="A21" s="88"/>
      <c r="B21" s="89"/>
    </row>
    <row r="22" spans="1:7" x14ac:dyDescent="0.15">
      <c r="A22" s="88"/>
      <c r="B22" s="89"/>
    </row>
    <row r="23" spans="1:7" x14ac:dyDescent="0.15">
      <c r="A23" s="88"/>
      <c r="B23" s="89"/>
    </row>
    <row r="24" spans="1:7" x14ac:dyDescent="0.15">
      <c r="A24" s="88"/>
      <c r="B24" s="89"/>
    </row>
    <row r="25" spans="1:7" x14ac:dyDescent="0.15">
      <c r="A25" s="88"/>
      <c r="B25" s="89"/>
    </row>
    <row r="26" spans="1:7" x14ac:dyDescent="0.15">
      <c r="A26" s="88"/>
      <c r="B26" s="89"/>
    </row>
    <row r="27" spans="1:7" x14ac:dyDescent="0.15">
      <c r="A27" s="88"/>
      <c r="B27" s="89"/>
    </row>
    <row r="28" spans="1:7" x14ac:dyDescent="0.15">
      <c r="A28" s="88"/>
      <c r="B28" s="89"/>
    </row>
    <row r="29" spans="1:7" x14ac:dyDescent="0.15">
      <c r="A29" s="88"/>
      <c r="B29" s="89"/>
    </row>
    <row r="30" spans="1:7" x14ac:dyDescent="0.15">
      <c r="A30" s="88"/>
      <c r="B30" s="89"/>
    </row>
    <row r="31" spans="1:7" x14ac:dyDescent="0.15">
      <c r="A31" s="88"/>
      <c r="B31" s="89"/>
    </row>
    <row r="32" spans="1:7" x14ac:dyDescent="0.15">
      <c r="A32" s="88"/>
      <c r="B32" s="89"/>
    </row>
    <row r="33" spans="1:2" x14ac:dyDescent="0.15">
      <c r="A33" s="88"/>
      <c r="B33" s="89"/>
    </row>
    <row r="34" spans="1:2" x14ac:dyDescent="0.15">
      <c r="A34" s="88"/>
      <c r="B34" s="89"/>
    </row>
    <row r="35" spans="1:2" x14ac:dyDescent="0.15">
      <c r="A35" s="88"/>
      <c r="B35" s="89"/>
    </row>
    <row r="36" spans="1:2" x14ac:dyDescent="0.15">
      <c r="A36" s="88"/>
      <c r="B36" s="89"/>
    </row>
    <row r="37" spans="1:2" x14ac:dyDescent="0.15">
      <c r="A37" s="88"/>
      <c r="B37" s="89"/>
    </row>
    <row r="38" spans="1:2" x14ac:dyDescent="0.15">
      <c r="A38" s="88"/>
      <c r="B38" s="89"/>
    </row>
    <row r="39" spans="1:2" x14ac:dyDescent="0.15">
      <c r="A39" s="88"/>
      <c r="B39" s="89"/>
    </row>
    <row r="40" spans="1:2" x14ac:dyDescent="0.15">
      <c r="A40" s="88"/>
      <c r="B40" s="89"/>
    </row>
    <row r="41" spans="1:2" x14ac:dyDescent="0.15">
      <c r="A41" s="88"/>
      <c r="B41" s="89"/>
    </row>
    <row r="42" spans="1:2" x14ac:dyDescent="0.15">
      <c r="A42" s="88"/>
      <c r="B42" s="89"/>
    </row>
    <row r="43" spans="1:2" x14ac:dyDescent="0.15">
      <c r="A43" s="88"/>
      <c r="B43" s="89"/>
    </row>
    <row r="44" spans="1:2" x14ac:dyDescent="0.15">
      <c r="A44" s="88"/>
      <c r="B44" s="89"/>
    </row>
    <row r="45" spans="1:2" x14ac:dyDescent="0.15">
      <c r="A45" s="88"/>
      <c r="B45" s="89"/>
    </row>
    <row r="46" spans="1:2" x14ac:dyDescent="0.15">
      <c r="A46" s="88"/>
      <c r="B46" s="89"/>
    </row>
    <row r="47" spans="1:2" x14ac:dyDescent="0.15">
      <c r="A47" s="88"/>
      <c r="B47" s="89"/>
    </row>
    <row r="48" spans="1:2" x14ac:dyDescent="0.15">
      <c r="A48" s="88"/>
      <c r="B48" s="89"/>
    </row>
    <row r="49" spans="1:2" x14ac:dyDescent="0.15">
      <c r="A49" s="88"/>
      <c r="B49" s="89"/>
    </row>
    <row r="50" spans="1:2" x14ac:dyDescent="0.15">
      <c r="A50" s="88"/>
      <c r="B50" s="89"/>
    </row>
    <row r="51" spans="1:2" x14ac:dyDescent="0.15">
      <c r="A51" s="88"/>
      <c r="B51" s="89"/>
    </row>
    <row r="52" spans="1:2" x14ac:dyDescent="0.15">
      <c r="A52" s="88"/>
      <c r="B52" s="89"/>
    </row>
    <row r="53" spans="1:2" x14ac:dyDescent="0.15">
      <c r="A53" s="88"/>
      <c r="B53" s="89"/>
    </row>
    <row r="54" spans="1:2" x14ac:dyDescent="0.15">
      <c r="A54" s="88"/>
      <c r="B54" s="89"/>
    </row>
    <row r="55" spans="1:2" x14ac:dyDescent="0.15">
      <c r="A55" s="88"/>
      <c r="B55" s="89"/>
    </row>
    <row r="56" spans="1:2" x14ac:dyDescent="0.15">
      <c r="A56" s="88"/>
      <c r="B56" s="89"/>
    </row>
    <row r="57" spans="1:2" x14ac:dyDescent="0.15">
      <c r="A57" s="88"/>
      <c r="B57" s="89"/>
    </row>
  </sheetData>
  <mergeCells count="2">
    <mergeCell ref="C2:D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14"/>
  <sheetViews>
    <sheetView workbookViewId="0">
      <selection activeCell="G35" sqref="G35"/>
    </sheetView>
  </sheetViews>
  <sheetFormatPr defaultRowHeight="10.5" x14ac:dyDescent="0.2"/>
  <cols>
    <col min="1" max="1" width="47.85546875" style="222" customWidth="1"/>
    <col min="2" max="7" width="12.7109375" style="222" customWidth="1"/>
    <col min="8" max="16384" width="9.140625" style="222"/>
  </cols>
  <sheetData>
    <row r="1" spans="1:7" s="1685" customFormat="1" ht="21.75" customHeight="1" x14ac:dyDescent="0.2">
      <c r="A1" s="1689" t="s">
        <v>1300</v>
      </c>
    </row>
    <row r="2" spans="1:7" ht="17.100000000000001" customHeight="1" thickBot="1" x14ac:dyDescent="0.25">
      <c r="A2" s="1729" t="s">
        <v>215</v>
      </c>
      <c r="B2" s="1726" t="s">
        <v>1138</v>
      </c>
      <c r="C2" s="1726"/>
      <c r="D2" s="1726"/>
      <c r="E2" s="1726" t="s">
        <v>978</v>
      </c>
      <c r="F2" s="1726"/>
      <c r="G2" s="1696"/>
    </row>
    <row r="3" spans="1:7" ht="27" customHeight="1" x14ac:dyDescent="0.2">
      <c r="A3" s="1729"/>
      <c r="B3" s="241" t="s">
        <v>216</v>
      </c>
      <c r="C3" s="241" t="s">
        <v>507</v>
      </c>
      <c r="D3" s="241" t="s">
        <v>218</v>
      </c>
      <c r="E3" s="241" t="s">
        <v>216</v>
      </c>
      <c r="F3" s="1485" t="s">
        <v>507</v>
      </c>
      <c r="G3" s="242" t="s">
        <v>218</v>
      </c>
    </row>
    <row r="4" spans="1:7" s="957" customFormat="1" ht="24.95" customHeight="1" thickBot="1" x14ac:dyDescent="0.25">
      <c r="A4" s="959" t="s">
        <v>897</v>
      </c>
      <c r="B4" s="690">
        <f>SUM(B5:B9)</f>
        <v>-162456</v>
      </c>
      <c r="C4" s="1171">
        <f t="shared" ref="C4:D4" si="0">SUM(C5:C9)</f>
        <v>47331</v>
      </c>
      <c r="D4" s="756">
        <f t="shared" si="0"/>
        <v>-115125</v>
      </c>
      <c r="E4" s="690">
        <f>SUM(E5:E9)</f>
        <v>326427</v>
      </c>
      <c r="F4" s="1171">
        <f>SUM(F5:F9)</f>
        <v>-93066</v>
      </c>
      <c r="G4" s="756">
        <f>SUM(E4:F4)</f>
        <v>233361</v>
      </c>
    </row>
    <row r="5" spans="1:7" ht="17.100000000000001" customHeight="1" x14ac:dyDescent="0.2">
      <c r="A5" s="512" t="s">
        <v>448</v>
      </c>
      <c r="B5" s="514">
        <v>-4661</v>
      </c>
      <c r="C5" s="588">
        <v>0</v>
      </c>
      <c r="D5" s="589">
        <f>B5+C5</f>
        <v>-4661</v>
      </c>
      <c r="E5" s="514">
        <v>245</v>
      </c>
      <c r="F5" s="588">
        <v>0</v>
      </c>
      <c r="G5" s="590">
        <f t="shared" ref="G5:G9" si="1">E5+F5</f>
        <v>245</v>
      </c>
    </row>
    <row r="6" spans="1:7" ht="17.100000000000001" customHeight="1" x14ac:dyDescent="0.2">
      <c r="A6" s="471" t="s">
        <v>449</v>
      </c>
      <c r="B6" s="502">
        <v>-153848</v>
      </c>
      <c r="C6" s="591">
        <v>46581</v>
      </c>
      <c r="D6" s="592">
        <f t="shared" ref="D6:D9" si="2">B6+C6</f>
        <v>-107267</v>
      </c>
      <c r="E6" s="502">
        <v>321174</v>
      </c>
      <c r="F6" s="591">
        <v>-92114</v>
      </c>
      <c r="G6" s="1054">
        <f t="shared" si="1"/>
        <v>229060</v>
      </c>
    </row>
    <row r="7" spans="1:7" ht="17.100000000000001" customHeight="1" thickBot="1" x14ac:dyDescent="0.25">
      <c r="A7" s="471" t="s">
        <v>450</v>
      </c>
      <c r="B7" s="502">
        <v>-3947</v>
      </c>
      <c r="C7" s="591">
        <v>750</v>
      </c>
      <c r="D7" s="592">
        <f t="shared" si="2"/>
        <v>-3197</v>
      </c>
      <c r="E7" s="533">
        <v>5008</v>
      </c>
      <c r="F7" s="591">
        <v>-952</v>
      </c>
      <c r="G7" s="1408">
        <f t="shared" si="1"/>
        <v>4056</v>
      </c>
    </row>
    <row r="8" spans="1:7" ht="17.100000000000001" hidden="1" customHeight="1" x14ac:dyDescent="0.2">
      <c r="A8" s="471" t="s">
        <v>451</v>
      </c>
      <c r="B8" s="502">
        <v>0</v>
      </c>
      <c r="C8" s="591">
        <v>0</v>
      </c>
      <c r="D8" s="592">
        <f t="shared" si="2"/>
        <v>0</v>
      </c>
      <c r="E8" s="533">
        <v>0</v>
      </c>
      <c r="F8" s="591">
        <v>0</v>
      </c>
      <c r="G8" s="1408">
        <f t="shared" si="1"/>
        <v>0</v>
      </c>
    </row>
    <row r="9" spans="1:7" s="957" customFormat="1" ht="17.100000000000001" hidden="1" customHeight="1" thickBot="1" x14ac:dyDescent="0.25">
      <c r="A9" s="474" t="s">
        <v>452</v>
      </c>
      <c r="B9" s="503">
        <v>0</v>
      </c>
      <c r="C9" s="593">
        <v>0</v>
      </c>
      <c r="D9" s="594">
        <f t="shared" si="2"/>
        <v>0</v>
      </c>
      <c r="E9" s="1409">
        <v>0</v>
      </c>
      <c r="F9" s="593">
        <v>0</v>
      </c>
      <c r="G9" s="1410">
        <f t="shared" si="1"/>
        <v>0</v>
      </c>
    </row>
    <row r="10" spans="1:7" s="957" customFormat="1" ht="24.95" customHeight="1" thickBot="1" x14ac:dyDescent="0.25">
      <c r="A10" s="490" t="s">
        <v>898</v>
      </c>
      <c r="B10" s="439">
        <f>B11</f>
        <v>-1965</v>
      </c>
      <c r="C10" s="1172">
        <f t="shared" ref="C10:D10" si="3">C11</f>
        <v>373</v>
      </c>
      <c r="D10" s="412">
        <f t="shared" si="3"/>
        <v>-1592</v>
      </c>
      <c r="E10" s="404">
        <f>E11</f>
        <v>-2352</v>
      </c>
      <c r="F10" s="1173">
        <f>F11</f>
        <v>447</v>
      </c>
      <c r="G10" s="1174">
        <f>SUM(E10:F10)</f>
        <v>-1905</v>
      </c>
    </row>
    <row r="11" spans="1:7" s="957" customFormat="1" ht="24.95" customHeight="1" thickBot="1" x14ac:dyDescent="0.25">
      <c r="A11" s="471" t="s">
        <v>902</v>
      </c>
      <c r="B11" s="440">
        <v>-1965</v>
      </c>
      <c r="C11" s="1052">
        <v>373</v>
      </c>
      <c r="D11" s="592">
        <f t="shared" ref="D11" si="4">B11+C11</f>
        <v>-1592</v>
      </c>
      <c r="E11" s="1053">
        <v>-2352</v>
      </c>
      <c r="F11" s="960">
        <v>447</v>
      </c>
      <c r="G11" s="1055">
        <f t="shared" ref="G11" si="5">E11+F11</f>
        <v>-1905</v>
      </c>
    </row>
    <row r="12" spans="1:7" ht="17.100000000000001" customHeight="1" thickBot="1" x14ac:dyDescent="0.25">
      <c r="A12" s="81" t="s">
        <v>445</v>
      </c>
      <c r="B12" s="511">
        <f>SUM(B5:B10)</f>
        <v>-164421</v>
      </c>
      <c r="C12" s="595">
        <f>SUM(C5:C10)</f>
        <v>47704</v>
      </c>
      <c r="D12" s="596">
        <f>SUM(D5:D9,D10)</f>
        <v>-116717</v>
      </c>
      <c r="E12" s="511">
        <f>SUM(E5:E10)</f>
        <v>324075</v>
      </c>
      <c r="F12" s="595">
        <f>SUM(F5:F10)</f>
        <v>-92619</v>
      </c>
      <c r="G12" s="1056">
        <f>SUM(G5:G9,G10)</f>
        <v>231456</v>
      </c>
    </row>
    <row r="14" spans="1:7" x14ac:dyDescent="0.2">
      <c r="D14" s="326"/>
      <c r="G14" s="326"/>
    </row>
  </sheetData>
  <mergeCells count="3">
    <mergeCell ref="B2:D2"/>
    <mergeCell ref="E2:G2"/>
    <mergeCell ref="A2:A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E37"/>
  <sheetViews>
    <sheetView workbookViewId="0"/>
  </sheetViews>
  <sheetFormatPr defaultRowHeight="10.5" x14ac:dyDescent="0.2"/>
  <cols>
    <col min="1" max="1" width="59.7109375" style="247" customWidth="1"/>
    <col min="2" max="3" width="15.7109375" style="247" customWidth="1"/>
    <col min="4" max="4" width="9.140625" style="222"/>
    <col min="5" max="5" width="9.140625" style="391"/>
    <col min="6" max="16384" width="9.140625" style="222"/>
  </cols>
  <sheetData>
    <row r="1" spans="1:5" s="1685" customFormat="1" ht="23.25" customHeight="1" x14ac:dyDescent="0.2">
      <c r="A1" s="1689" t="s">
        <v>1301</v>
      </c>
    </row>
    <row r="2" spans="1:5" ht="17.100000000000001" customHeight="1" thickBot="1" x14ac:dyDescent="0.25">
      <c r="A2" s="494"/>
      <c r="B2" s="1726" t="s">
        <v>357</v>
      </c>
      <c r="C2" s="1696"/>
    </row>
    <row r="3" spans="1:5" ht="17.100000000000001" customHeight="1" x14ac:dyDescent="0.2">
      <c r="A3" s="494"/>
      <c r="B3" s="479">
        <v>2015</v>
      </c>
      <c r="C3" s="480">
        <v>2014</v>
      </c>
    </row>
    <row r="4" spans="1:5" s="957" customFormat="1" ht="24.95" customHeight="1" thickBot="1" x14ac:dyDescent="0.25">
      <c r="A4" s="437" t="s">
        <v>900</v>
      </c>
      <c r="B4" s="599">
        <f>B5+B9+B16+B20+B23+B26</f>
        <v>-115125</v>
      </c>
      <c r="C4" s="600">
        <f>C5+C9+C16+C20+C23+C26</f>
        <v>233361</v>
      </c>
      <c r="E4" s="391"/>
    </row>
    <row r="5" spans="1:5" ht="17.100000000000001" customHeight="1" thickBot="1" x14ac:dyDescent="0.25">
      <c r="A5" s="437" t="s">
        <v>219</v>
      </c>
      <c r="B5" s="599">
        <f>SUM(B6:B8)</f>
        <v>-4661</v>
      </c>
      <c r="C5" s="600">
        <f>SUM(C6:C8)</f>
        <v>245</v>
      </c>
    </row>
    <row r="6" spans="1:5" ht="24.95" customHeight="1" x14ac:dyDescent="0.2">
      <c r="A6" s="468" t="s">
        <v>220</v>
      </c>
      <c r="B6" s="405">
        <v>3882</v>
      </c>
      <c r="C6" s="501">
        <v>2157</v>
      </c>
    </row>
    <row r="7" spans="1:5" ht="24.95" customHeight="1" x14ac:dyDescent="0.2">
      <c r="A7" s="471" t="s">
        <v>221</v>
      </c>
      <c r="B7" s="406">
        <v>-3209</v>
      </c>
      <c r="C7" s="502">
        <v>-1912</v>
      </c>
    </row>
    <row r="8" spans="1:5" ht="17.100000000000001" customHeight="1" thickBot="1" x14ac:dyDescent="0.25">
      <c r="A8" s="601" t="s">
        <v>222</v>
      </c>
      <c r="B8" s="602">
        <v>-5334</v>
      </c>
      <c r="C8" s="603">
        <v>0</v>
      </c>
    </row>
    <row r="9" spans="1:5" ht="17.100000000000001" customHeight="1" thickBot="1" x14ac:dyDescent="0.25">
      <c r="A9" s="81" t="s">
        <v>449</v>
      </c>
      <c r="B9" s="510">
        <f>SUM(B10:B15)</f>
        <v>-107267</v>
      </c>
      <c r="C9" s="511">
        <f>SUM(C10:C15)</f>
        <v>229060</v>
      </c>
    </row>
    <row r="10" spans="1:5" ht="24.95" customHeight="1" x14ac:dyDescent="0.2">
      <c r="A10" s="468" t="s">
        <v>224</v>
      </c>
      <c r="B10" s="405">
        <v>35771</v>
      </c>
      <c r="C10" s="501">
        <v>259643</v>
      </c>
    </row>
    <row r="11" spans="1:5" ht="24.95" customHeight="1" x14ac:dyDescent="0.2">
      <c r="A11" s="471" t="s">
        <v>225</v>
      </c>
      <c r="B11" s="406">
        <v>-110971</v>
      </c>
      <c r="C11" s="502">
        <v>0</v>
      </c>
    </row>
    <row r="12" spans="1:5" ht="24.95" customHeight="1" x14ac:dyDescent="0.2">
      <c r="A12" s="471" t="s">
        <v>696</v>
      </c>
      <c r="B12" s="406">
        <v>729</v>
      </c>
      <c r="C12" s="502">
        <v>-36524</v>
      </c>
    </row>
    <row r="13" spans="1:5" ht="24.95" customHeight="1" x14ac:dyDescent="0.2">
      <c r="A13" s="471" t="s">
        <v>226</v>
      </c>
      <c r="B13" s="406">
        <v>135467</v>
      </c>
      <c r="C13" s="502">
        <v>14272</v>
      </c>
    </row>
    <row r="14" spans="1:5" ht="24.95" customHeight="1" x14ac:dyDescent="0.2">
      <c r="A14" s="471" t="s">
        <v>227</v>
      </c>
      <c r="B14" s="406">
        <v>-38493</v>
      </c>
      <c r="C14" s="502">
        <v>0</v>
      </c>
    </row>
    <row r="15" spans="1:5" ht="24.95" customHeight="1" thickBot="1" x14ac:dyDescent="0.25">
      <c r="A15" s="601" t="s">
        <v>228</v>
      </c>
      <c r="B15" s="602">
        <v>-129770</v>
      </c>
      <c r="C15" s="603">
        <v>-8331</v>
      </c>
    </row>
    <row r="16" spans="1:5" ht="17.100000000000001" customHeight="1" thickBot="1" x14ac:dyDescent="0.25">
      <c r="A16" s="81" t="s">
        <v>450</v>
      </c>
      <c r="B16" s="510">
        <f>SUM(B17:B19)</f>
        <v>-3197</v>
      </c>
      <c r="C16" s="511">
        <f>SUM(C17:C19)</f>
        <v>4056</v>
      </c>
    </row>
    <row r="17" spans="1:5" ht="17.100000000000001" customHeight="1" thickBot="1" x14ac:dyDescent="0.25">
      <c r="A17" s="604" t="s">
        <v>229</v>
      </c>
      <c r="B17" s="605">
        <v>8256</v>
      </c>
      <c r="C17" s="606">
        <v>4056</v>
      </c>
    </row>
    <row r="18" spans="1:5" ht="17.100000000000001" hidden="1" customHeight="1" thickBot="1" x14ac:dyDescent="0.25">
      <c r="A18" s="604" t="s">
        <v>230</v>
      </c>
      <c r="B18" s="605">
        <v>0</v>
      </c>
      <c r="C18" s="606">
        <v>0</v>
      </c>
    </row>
    <row r="19" spans="1:5" ht="17.100000000000001" customHeight="1" thickBot="1" x14ac:dyDescent="0.25">
      <c r="A19" s="604" t="s">
        <v>222</v>
      </c>
      <c r="B19" s="605">
        <v>-11453</v>
      </c>
      <c r="C19" s="606">
        <v>0</v>
      </c>
    </row>
    <row r="20" spans="1:5" ht="17.100000000000001" hidden="1" customHeight="1" thickBot="1" x14ac:dyDescent="0.25">
      <c r="A20" s="81" t="s">
        <v>231</v>
      </c>
      <c r="B20" s="510">
        <f>SUM(B21:B22)</f>
        <v>0</v>
      </c>
      <c r="C20" s="511">
        <f>SUM(C21:C22)</f>
        <v>0</v>
      </c>
    </row>
    <row r="21" spans="1:5" ht="17.100000000000001" hidden="1" customHeight="1" thickBot="1" x14ac:dyDescent="0.25">
      <c r="A21" s="604" t="s">
        <v>436</v>
      </c>
      <c r="B21" s="605">
        <v>0</v>
      </c>
      <c r="C21" s="606"/>
    </row>
    <row r="22" spans="1:5" ht="17.100000000000001" hidden="1" customHeight="1" thickBot="1" x14ac:dyDescent="0.25">
      <c r="A22" s="604" t="s">
        <v>232</v>
      </c>
      <c r="B22" s="605">
        <v>0</v>
      </c>
      <c r="C22" s="606"/>
    </row>
    <row r="23" spans="1:5" ht="17.100000000000001" hidden="1" customHeight="1" thickBot="1" x14ac:dyDescent="0.25">
      <c r="A23" s="81" t="s">
        <v>1246</v>
      </c>
      <c r="B23" s="510">
        <f>SUM(B24:B25)</f>
        <v>0</v>
      </c>
      <c r="C23" s="511">
        <f>SUM(C24:C25)</f>
        <v>0</v>
      </c>
    </row>
    <row r="24" spans="1:5" ht="17.100000000000001" hidden="1" customHeight="1" thickBot="1" x14ac:dyDescent="0.25">
      <c r="A24" s="604" t="s">
        <v>1247</v>
      </c>
      <c r="B24" s="605">
        <v>0</v>
      </c>
      <c r="C24" s="606"/>
    </row>
    <row r="25" spans="1:5" ht="17.100000000000001" hidden="1" customHeight="1" thickBot="1" x14ac:dyDescent="0.25">
      <c r="A25" s="604" t="s">
        <v>222</v>
      </c>
      <c r="B25" s="605">
        <v>0</v>
      </c>
      <c r="C25" s="606"/>
    </row>
    <row r="26" spans="1:5" ht="17.100000000000001" hidden="1" customHeight="1" thickBot="1" x14ac:dyDescent="0.25">
      <c r="A26" s="81" t="s">
        <v>452</v>
      </c>
      <c r="B26" s="510">
        <f>SUM(B27:B28)</f>
        <v>0</v>
      </c>
      <c r="C26" s="511"/>
    </row>
    <row r="27" spans="1:5" s="957" customFormat="1" ht="17.100000000000001" hidden="1" customHeight="1" thickBot="1" x14ac:dyDescent="0.25">
      <c r="A27" s="604" t="s">
        <v>233</v>
      </c>
      <c r="B27" s="605">
        <v>0</v>
      </c>
      <c r="C27" s="606"/>
      <c r="E27" s="391"/>
    </row>
    <row r="28" spans="1:5" s="957" customFormat="1" ht="17.100000000000001" hidden="1" customHeight="1" thickBot="1" x14ac:dyDescent="0.25">
      <c r="A28" s="604" t="s">
        <v>222</v>
      </c>
      <c r="B28" s="605">
        <v>0</v>
      </c>
      <c r="C28" s="606"/>
      <c r="E28" s="391"/>
    </row>
    <row r="29" spans="1:5" s="957" customFormat="1" ht="24.95" customHeight="1" thickBot="1" x14ac:dyDescent="0.25">
      <c r="A29" s="437" t="s">
        <v>901</v>
      </c>
      <c r="B29" s="599">
        <f>B30</f>
        <v>-1592</v>
      </c>
      <c r="C29" s="600">
        <f>C30</f>
        <v>-1905</v>
      </c>
      <c r="E29" s="391"/>
    </row>
    <row r="30" spans="1:5" s="957" customFormat="1" ht="24.95" customHeight="1" thickBot="1" x14ac:dyDescent="0.25">
      <c r="A30" s="81" t="s">
        <v>899</v>
      </c>
      <c r="B30" s="510">
        <f>SUM(B31:B32)</f>
        <v>-1592</v>
      </c>
      <c r="C30" s="511">
        <f>SUM(C31:C32)</f>
        <v>-1905</v>
      </c>
      <c r="E30" s="391"/>
    </row>
    <row r="31" spans="1:5" s="957" customFormat="1" ht="17.100000000000001" customHeight="1" thickBot="1" x14ac:dyDescent="0.25">
      <c r="A31" s="604" t="s">
        <v>903</v>
      </c>
      <c r="B31" s="605">
        <v>3</v>
      </c>
      <c r="C31" s="606">
        <v>0</v>
      </c>
      <c r="E31" s="391"/>
    </row>
    <row r="32" spans="1:5" s="957" customFormat="1" ht="17.100000000000001" customHeight="1" thickBot="1" x14ac:dyDescent="0.25">
      <c r="A32" s="604" t="s">
        <v>904</v>
      </c>
      <c r="B32" s="605">
        <v>-1595</v>
      </c>
      <c r="C32" s="606">
        <v>-1905</v>
      </c>
      <c r="E32" s="391"/>
    </row>
    <row r="33" spans="1:3" ht="17.100000000000001" customHeight="1" thickBot="1" x14ac:dyDescent="0.25">
      <c r="A33" s="81" t="s">
        <v>234</v>
      </c>
      <c r="B33" s="510">
        <f>B4+B29</f>
        <v>-116717</v>
      </c>
      <c r="C33" s="511">
        <f>C4+C29</f>
        <v>231456</v>
      </c>
    </row>
    <row r="35" spans="1:3" x14ac:dyDescent="0.2">
      <c r="B35" s="597"/>
      <c r="C35" s="597"/>
    </row>
    <row r="37" spans="1:3" x14ac:dyDescent="0.2">
      <c r="B37" s="598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C12"/>
  <sheetViews>
    <sheetView workbookViewId="0"/>
  </sheetViews>
  <sheetFormatPr defaultRowHeight="10.5" x14ac:dyDescent="0.15"/>
  <cols>
    <col min="1" max="1" width="59.7109375" style="88" customWidth="1"/>
    <col min="2" max="3" width="15.7109375" style="88" customWidth="1"/>
    <col min="4" max="16384" width="9.140625" style="83"/>
  </cols>
  <sheetData>
    <row r="1" spans="1:3" ht="24.75" customHeight="1" x14ac:dyDescent="0.15">
      <c r="A1" s="1689" t="s">
        <v>426</v>
      </c>
    </row>
    <row r="2" spans="1:3" ht="15" customHeight="1" x14ac:dyDescent="0.15">
      <c r="A2" s="608"/>
      <c r="B2" s="609" t="s">
        <v>1108</v>
      </c>
      <c r="C2" s="610" t="s">
        <v>968</v>
      </c>
    </row>
    <row r="3" spans="1:3" ht="17.100000000000001" customHeight="1" x14ac:dyDescent="0.15">
      <c r="A3" s="611" t="s">
        <v>672</v>
      </c>
      <c r="B3" s="612">
        <v>1330045</v>
      </c>
      <c r="C3" s="613">
        <v>372987</v>
      </c>
    </row>
    <row r="4" spans="1:3" ht="17.100000000000001" customHeight="1" thickBot="1" x14ac:dyDescent="0.2">
      <c r="A4" s="471" t="s">
        <v>673</v>
      </c>
      <c r="B4" s="406">
        <v>4608088</v>
      </c>
      <c r="C4" s="502">
        <v>2681562</v>
      </c>
    </row>
    <row r="5" spans="1:3" ht="17.100000000000001" hidden="1" customHeight="1" thickBot="1" x14ac:dyDescent="0.2">
      <c r="A5" s="474" t="s">
        <v>556</v>
      </c>
      <c r="B5" s="453">
        <v>0</v>
      </c>
      <c r="C5" s="503">
        <v>0</v>
      </c>
    </row>
    <row r="6" spans="1:3" ht="17.100000000000001" customHeight="1" thickBot="1" x14ac:dyDescent="0.2">
      <c r="A6" s="81" t="s">
        <v>1022</v>
      </c>
      <c r="B6" s="510">
        <f>SUM(B3:B5)</f>
        <v>5938133</v>
      </c>
      <c r="C6" s="52">
        <f>SUM(C3:C5)</f>
        <v>3054549</v>
      </c>
    </row>
    <row r="7" spans="1:3" s="132" customFormat="1" ht="17.100000000000001" customHeight="1" x14ac:dyDescent="0.15">
      <c r="A7" s="611" t="s">
        <v>282</v>
      </c>
      <c r="B7" s="612">
        <v>0</v>
      </c>
      <c r="C7" s="613"/>
    </row>
    <row r="10" spans="1:3" x14ac:dyDescent="0.15">
      <c r="A10" s="456"/>
      <c r="B10" s="607"/>
      <c r="C10" s="607"/>
    </row>
    <row r="12" spans="1:3" x14ac:dyDescent="0.15">
      <c r="A12" s="456"/>
      <c r="B12" s="493"/>
      <c r="C12" s="493"/>
    </row>
  </sheetData>
  <phoneticPr fontId="2" type="noConversion"/>
  <pageMargins left="0.51" right="0.32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I39"/>
  <sheetViews>
    <sheetView workbookViewId="0"/>
  </sheetViews>
  <sheetFormatPr defaultRowHeight="10.5" x14ac:dyDescent="0.2"/>
  <cols>
    <col min="1" max="1" width="83.5703125" style="39" bestFit="1" customWidth="1"/>
    <col min="2" max="3" width="15.7109375" style="39" customWidth="1"/>
    <col min="4" max="16384" width="9.140625" style="222"/>
  </cols>
  <sheetData>
    <row r="1" spans="1:5" s="1685" customFormat="1" ht="15" x14ac:dyDescent="0.2">
      <c r="A1" s="1689" t="s">
        <v>427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x14ac:dyDescent="0.2">
      <c r="A3" s="512" t="s">
        <v>679</v>
      </c>
      <c r="B3" s="513">
        <v>375660</v>
      </c>
      <c r="C3" s="514">
        <v>492313</v>
      </c>
    </row>
    <row r="4" spans="1:5" ht="17.100000000000001" customHeight="1" thickBot="1" x14ac:dyDescent="0.25">
      <c r="A4" s="474" t="s">
        <v>341</v>
      </c>
      <c r="B4" s="414">
        <v>164097</v>
      </c>
      <c r="C4" s="503">
        <v>459943</v>
      </c>
    </row>
    <row r="5" spans="1:5" ht="17.100000000000001" customHeight="1" thickBot="1" x14ac:dyDescent="0.25">
      <c r="A5" s="81" t="s">
        <v>1062</v>
      </c>
      <c r="B5" s="510">
        <f>SUM(B3:B4)</f>
        <v>539757</v>
      </c>
      <c r="C5" s="52">
        <f>SUM(C3:C4)</f>
        <v>952256</v>
      </c>
      <c r="E5" s="245">
        <f>C5-'43 - Środki pieniężne'!C5</f>
        <v>0</v>
      </c>
    </row>
    <row r="6" spans="1:5" ht="17.100000000000001" customHeight="1" x14ac:dyDescent="0.2">
      <c r="A6" s="512" t="s">
        <v>253</v>
      </c>
      <c r="B6" s="513">
        <v>288215</v>
      </c>
      <c r="C6" s="514">
        <v>214148</v>
      </c>
    </row>
    <row r="7" spans="1:5" ht="17.100000000000001" customHeight="1" x14ac:dyDescent="0.2">
      <c r="A7" s="471" t="s">
        <v>342</v>
      </c>
      <c r="B7" s="406">
        <v>29448</v>
      </c>
      <c r="C7" s="502">
        <v>10396</v>
      </c>
    </row>
    <row r="8" spans="1:5" ht="17.100000000000001" customHeight="1" x14ac:dyDescent="0.2">
      <c r="A8" s="471" t="s">
        <v>580</v>
      </c>
      <c r="B8" s="406">
        <v>593465</v>
      </c>
      <c r="C8" s="502">
        <v>1811151</v>
      </c>
    </row>
    <row r="9" spans="1:5" ht="17.100000000000001" customHeight="1" thickBot="1" x14ac:dyDescent="0.25">
      <c r="A9" s="471" t="s">
        <v>699</v>
      </c>
      <c r="B9" s="406">
        <v>448148</v>
      </c>
      <c r="C9" s="502">
        <v>764948</v>
      </c>
    </row>
    <row r="10" spans="1:5" ht="17.100000000000001" customHeight="1" thickBot="1" x14ac:dyDescent="0.25">
      <c r="A10" s="81" t="s">
        <v>700</v>
      </c>
      <c r="B10" s="510">
        <f>SUM(B6:B9,B5)</f>
        <v>1899033</v>
      </c>
      <c r="C10" s="52">
        <f>SUM(C6:C9,C5)</f>
        <v>3752899</v>
      </c>
    </row>
    <row r="11" spans="1:5" ht="17.100000000000001" customHeight="1" thickBot="1" x14ac:dyDescent="0.25">
      <c r="A11" s="471" t="s">
        <v>100</v>
      </c>
      <c r="B11" s="406">
        <v>-1699</v>
      </c>
      <c r="C11" s="502">
        <v>-1484</v>
      </c>
    </row>
    <row r="12" spans="1:5" ht="17.100000000000001" customHeight="1" thickBot="1" x14ac:dyDescent="0.25">
      <c r="A12" s="81" t="s">
        <v>678</v>
      </c>
      <c r="B12" s="510">
        <f>SUM(B10:B11)</f>
        <v>1897334</v>
      </c>
      <c r="C12" s="52">
        <f>SUM(C10:C11)</f>
        <v>3751415</v>
      </c>
    </row>
    <row r="13" spans="1:5" ht="9.9499999999999993" customHeight="1" thickBot="1" x14ac:dyDescent="0.25">
      <c r="A13" s="423"/>
      <c r="B13" s="616"/>
      <c r="C13" s="616"/>
    </row>
    <row r="14" spans="1:5" ht="17.100000000000001" customHeight="1" thickBot="1" x14ac:dyDescent="0.25">
      <c r="A14" s="604" t="s">
        <v>385</v>
      </c>
      <c r="B14" s="605">
        <v>1867402</v>
      </c>
      <c r="C14" s="606">
        <v>3687301</v>
      </c>
    </row>
    <row r="15" spans="1:5" ht="17.100000000000001" customHeight="1" thickBot="1" x14ac:dyDescent="0.25">
      <c r="A15" s="604" t="s">
        <v>589</v>
      </c>
      <c r="B15" s="605">
        <v>29932</v>
      </c>
      <c r="C15" s="606">
        <v>64114</v>
      </c>
    </row>
    <row r="16" spans="1:5" ht="17.100000000000001" customHeight="1" x14ac:dyDescent="0.2">
      <c r="B16" s="614"/>
      <c r="C16" s="615"/>
    </row>
    <row r="17" spans="1:9" ht="17.100000000000001" customHeight="1" x14ac:dyDescent="0.2">
      <c r="A17" s="459"/>
      <c r="B17" s="615"/>
      <c r="C17" s="615"/>
    </row>
    <row r="18" spans="1:9" ht="17.100000000000001" customHeight="1" x14ac:dyDescent="0.2">
      <c r="A18" s="1689" t="s">
        <v>1302</v>
      </c>
      <c r="B18" s="614"/>
      <c r="C18" s="614"/>
    </row>
    <row r="19" spans="1:9" ht="17.100000000000001" customHeight="1" x14ac:dyDescent="0.2">
      <c r="A19" s="608"/>
      <c r="B19" s="609" t="s">
        <v>1108</v>
      </c>
      <c r="C19" s="610" t="s">
        <v>968</v>
      </c>
    </row>
    <row r="20" spans="1:9" ht="17.100000000000001" customHeight="1" x14ac:dyDescent="0.2">
      <c r="A20" s="512" t="s">
        <v>590</v>
      </c>
      <c r="B20" s="513">
        <v>1012331</v>
      </c>
      <c r="C20" s="514">
        <v>1220190</v>
      </c>
    </row>
    <row r="21" spans="1:9" ht="17.100000000000001" customHeight="1" x14ac:dyDescent="0.2">
      <c r="A21" s="471" t="s">
        <v>675</v>
      </c>
      <c r="B21" s="406">
        <v>-152</v>
      </c>
      <c r="C21" s="502">
        <v>-234</v>
      </c>
    </row>
    <row r="22" spans="1:9" ht="17.100000000000001" customHeight="1" x14ac:dyDescent="0.2">
      <c r="A22" s="471" t="s">
        <v>591</v>
      </c>
      <c r="B22" s="406">
        <v>886702</v>
      </c>
      <c r="C22" s="502">
        <v>2532709</v>
      </c>
    </row>
    <row r="23" spans="1:9" ht="17.100000000000001" customHeight="1" thickBot="1" x14ac:dyDescent="0.25">
      <c r="A23" s="471" t="s">
        <v>676</v>
      </c>
      <c r="B23" s="406">
        <v>-1547</v>
      </c>
      <c r="C23" s="502">
        <v>-1250</v>
      </c>
      <c r="D23" s="326"/>
    </row>
    <row r="24" spans="1:9" ht="17.100000000000001" customHeight="1" thickBot="1" x14ac:dyDescent="0.25">
      <c r="A24" s="81" t="s">
        <v>678</v>
      </c>
      <c r="B24" s="510">
        <f>SUM(B20:B23)</f>
        <v>1897334</v>
      </c>
      <c r="C24" s="52">
        <f>SUM(C20:C23)</f>
        <v>3751415</v>
      </c>
    </row>
    <row r="25" spans="1:9" ht="17.100000000000001" customHeight="1" x14ac:dyDescent="0.2">
      <c r="B25" s="614"/>
      <c r="C25" s="614"/>
      <c r="G25" s="1239"/>
      <c r="H25" s="1239"/>
      <c r="I25" s="1239"/>
    </row>
    <row r="26" spans="1:9" ht="17.100000000000001" customHeight="1" x14ac:dyDescent="0.2">
      <c r="A26" s="459"/>
      <c r="B26" s="615"/>
      <c r="C26" s="615"/>
      <c r="G26" s="1239"/>
      <c r="H26" s="1239"/>
      <c r="I26" s="1239"/>
    </row>
    <row r="27" spans="1:9" ht="17.100000000000001" customHeight="1" x14ac:dyDescent="0.2">
      <c r="A27" s="1689" t="s">
        <v>1303</v>
      </c>
    </row>
    <row r="28" spans="1:9" ht="17.100000000000001" customHeight="1" x14ac:dyDescent="0.2">
      <c r="A28" s="608"/>
      <c r="B28" s="609" t="s">
        <v>1108</v>
      </c>
      <c r="C28" s="610" t="s">
        <v>968</v>
      </c>
    </row>
    <row r="29" spans="1:9" ht="17.100000000000001" customHeight="1" thickBot="1" x14ac:dyDescent="0.25">
      <c r="A29" s="437" t="s">
        <v>701</v>
      </c>
      <c r="B29" s="599">
        <f>C36</f>
        <v>-1484</v>
      </c>
      <c r="C29" s="600">
        <v>-289</v>
      </c>
    </row>
    <row r="30" spans="1:9" ht="17.100000000000001" customHeight="1" x14ac:dyDescent="0.2">
      <c r="A30" s="512" t="s">
        <v>542</v>
      </c>
      <c r="B30" s="513">
        <v>-5120</v>
      </c>
      <c r="C30" s="514">
        <v>-6241</v>
      </c>
    </row>
    <row r="31" spans="1:9" ht="17.100000000000001" customHeight="1" x14ac:dyDescent="0.2">
      <c r="A31" s="471" t="s">
        <v>543</v>
      </c>
      <c r="B31" s="406">
        <v>4908</v>
      </c>
      <c r="C31" s="502">
        <v>5127</v>
      </c>
    </row>
    <row r="32" spans="1:9" s="217" customFormat="1" ht="17.100000000000001" hidden="1" customHeight="1" x14ac:dyDescent="0.2">
      <c r="A32" s="549" t="s">
        <v>544</v>
      </c>
      <c r="B32" s="406">
        <v>0</v>
      </c>
      <c r="C32" s="617">
        <v>0</v>
      </c>
    </row>
    <row r="33" spans="1:3" ht="17.100000000000001" customHeight="1" thickBot="1" x14ac:dyDescent="0.25">
      <c r="A33" s="471" t="s">
        <v>301</v>
      </c>
      <c r="B33" s="406">
        <v>-3</v>
      </c>
      <c r="C33" s="502">
        <v>-81</v>
      </c>
    </row>
    <row r="34" spans="1:3" ht="17.100000000000001" hidden="1" customHeight="1" x14ac:dyDescent="0.2">
      <c r="A34" s="549" t="s">
        <v>757</v>
      </c>
      <c r="B34" s="406">
        <v>0</v>
      </c>
      <c r="C34" s="502">
        <v>0</v>
      </c>
    </row>
    <row r="35" spans="1:3" ht="17.100000000000001" hidden="1" customHeight="1" thickBot="1" x14ac:dyDescent="0.25">
      <c r="A35" s="512" t="s">
        <v>510</v>
      </c>
      <c r="B35" s="513">
        <v>0</v>
      </c>
      <c r="C35" s="514">
        <v>0</v>
      </c>
    </row>
    <row r="36" spans="1:3" ht="17.100000000000001" customHeight="1" thickBot="1" x14ac:dyDescent="0.25">
      <c r="A36" s="81" t="s">
        <v>704</v>
      </c>
      <c r="B36" s="510">
        <f>SUM(B29:B35)</f>
        <v>-1699</v>
      </c>
      <c r="C36" s="52">
        <f>SUM(C29:C35)</f>
        <v>-1484</v>
      </c>
    </row>
    <row r="38" spans="1:3" x14ac:dyDescent="0.2">
      <c r="A38" s="459"/>
      <c r="B38" s="38"/>
      <c r="C38" s="38"/>
    </row>
    <row r="39" spans="1:3" x14ac:dyDescent="0.2">
      <c r="B39" s="615">
        <f>B36-B23-B21</f>
        <v>0</v>
      </c>
      <c r="C39" s="615">
        <f>C36-C23-C21</f>
        <v>0</v>
      </c>
    </row>
  </sheetData>
  <phoneticPr fontId="2" type="noConversion"/>
  <pageMargins left="0.46" right="0.3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0.5" x14ac:dyDescent="0.15"/>
  <cols>
    <col min="1" max="1" width="40.7109375" style="83" customWidth="1"/>
    <col min="2" max="5" width="15.140625" style="83" customWidth="1"/>
    <col min="6" max="6" width="10.7109375" style="83" customWidth="1"/>
    <col min="7" max="7" width="14.42578125" style="83" customWidth="1"/>
    <col min="8" max="8" width="8.7109375" style="83" bestFit="1" customWidth="1"/>
    <col min="9" max="9" width="10.5703125" style="83" bestFit="1" customWidth="1"/>
    <col min="10" max="16384" width="9.140625" style="83"/>
  </cols>
  <sheetData>
    <row r="1" spans="1:13" ht="15.75" thickBot="1" x14ac:dyDescent="0.2">
      <c r="A1" s="1688" t="s">
        <v>1329</v>
      </c>
    </row>
    <row r="2" spans="1:13" ht="17.100000000000001" customHeight="1" thickBot="1" x14ac:dyDescent="0.2">
      <c r="A2" s="1730" t="s">
        <v>427</v>
      </c>
      <c r="B2" s="1731" t="s">
        <v>1108</v>
      </c>
      <c r="C2" s="1731"/>
      <c r="D2" s="1731" t="s">
        <v>968</v>
      </c>
      <c r="E2" s="1732"/>
    </row>
    <row r="3" spans="1:13" ht="24.95" customHeight="1" thickBot="1" x14ac:dyDescent="0.2">
      <c r="A3" s="1730"/>
      <c r="B3" s="248" t="s">
        <v>648</v>
      </c>
      <c r="C3" s="248" t="s">
        <v>647</v>
      </c>
      <c r="D3" s="248" t="s">
        <v>648</v>
      </c>
      <c r="E3" s="249" t="s">
        <v>647</v>
      </c>
    </row>
    <row r="4" spans="1:13" ht="17.100000000000001" customHeight="1" x14ac:dyDescent="0.15">
      <c r="A4" s="299" t="s">
        <v>605</v>
      </c>
      <c r="B4" s="300">
        <v>1899033</v>
      </c>
      <c r="C4" s="301">
        <f>B4/$B$7*100</f>
        <v>100</v>
      </c>
      <c r="D4" s="1556">
        <v>3752782</v>
      </c>
      <c r="E4" s="1557">
        <v>99.996882410104831</v>
      </c>
      <c r="J4" s="85"/>
    </row>
    <row r="5" spans="1:13" ht="17.100000000000001" customHeight="1" x14ac:dyDescent="0.15">
      <c r="A5" s="304" t="s">
        <v>606</v>
      </c>
      <c r="B5" s="305">
        <v>0</v>
      </c>
      <c r="C5" s="305">
        <f>B5/$B$7*100</f>
        <v>0</v>
      </c>
      <c r="D5" s="305">
        <v>0</v>
      </c>
      <c r="E5" s="1558">
        <v>0</v>
      </c>
    </row>
    <row r="6" spans="1:13" ht="17.100000000000001" customHeight="1" thickBot="1" x14ac:dyDescent="0.2">
      <c r="A6" s="309" t="s">
        <v>607</v>
      </c>
      <c r="B6" s="310">
        <v>0</v>
      </c>
      <c r="C6" s="310">
        <f>B6/$B$7*100</f>
        <v>0</v>
      </c>
      <c r="D6" s="310">
        <v>117</v>
      </c>
      <c r="E6" s="1559">
        <v>3.1175898951717059E-3</v>
      </c>
    </row>
    <row r="7" spans="1:13" ht="17.100000000000001" customHeight="1" thickBot="1" x14ac:dyDescent="0.2">
      <c r="A7" s="289" t="s">
        <v>608</v>
      </c>
      <c r="B7" s="314">
        <f>SUM(B4:B6)</f>
        <v>1899033</v>
      </c>
      <c r="C7" s="290">
        <f>SUM(C4:C6)</f>
        <v>100</v>
      </c>
      <c r="D7" s="314">
        <f>SUM(D4:D6)</f>
        <v>3752899</v>
      </c>
      <c r="E7" s="291">
        <f>SUM(E4:E6)</f>
        <v>100</v>
      </c>
      <c r="F7" s="293"/>
      <c r="G7" s="296"/>
      <c r="H7" s="296"/>
    </row>
    <row r="8" spans="1:13" ht="24.95" customHeight="1" thickBot="1" x14ac:dyDescent="0.2">
      <c r="A8" s="315" t="s">
        <v>284</v>
      </c>
      <c r="B8" s="316">
        <v>-1699</v>
      </c>
      <c r="C8" s="317">
        <f>-B8/B7*100</f>
        <v>8.9466586415296631E-2</v>
      </c>
      <c r="D8" s="316">
        <v>-1484</v>
      </c>
      <c r="E8" s="318">
        <v>0.04</v>
      </c>
      <c r="I8" s="295"/>
      <c r="J8" s="84"/>
      <c r="K8" s="295"/>
      <c r="L8" s="295"/>
      <c r="M8" s="85"/>
    </row>
    <row r="9" spans="1:13" ht="17.100000000000001" customHeight="1" thickBot="1" x14ac:dyDescent="0.2">
      <c r="A9" s="289" t="s">
        <v>609</v>
      </c>
      <c r="B9" s="314">
        <f>SUM(B7:B8)</f>
        <v>1897334</v>
      </c>
      <c r="C9" s="290">
        <f>C7-C8</f>
        <v>99.910533413584702</v>
      </c>
      <c r="D9" s="314">
        <f>SUM(D7:D8)</f>
        <v>3751415</v>
      </c>
      <c r="E9" s="291">
        <f>E7-E8</f>
        <v>99.96</v>
      </c>
      <c r="F9" s="293"/>
      <c r="G9" s="296"/>
      <c r="H9" s="296"/>
    </row>
    <row r="10" spans="1:13" x14ac:dyDescent="0.15">
      <c r="C10" s="132"/>
      <c r="D10" s="132"/>
      <c r="E10" s="132"/>
    </row>
    <row r="12" spans="1:13" x14ac:dyDescent="0.15">
      <c r="B12" s="295"/>
    </row>
    <row r="13" spans="1:13" x14ac:dyDescent="0.15">
      <c r="B13" s="295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2.75" x14ac:dyDescent="0.2"/>
  <cols>
    <col min="1" max="1" width="40.7109375" style="1158" customWidth="1"/>
    <col min="2" max="3" width="29.5703125" style="1158" customWidth="1"/>
    <col min="4" max="16384" width="9.140625" style="1400"/>
  </cols>
  <sheetData>
    <row r="1" spans="1:3" s="1417" customFormat="1" ht="15" x14ac:dyDescent="0.15">
      <c r="A1" s="1688" t="s">
        <v>1304</v>
      </c>
      <c r="B1" s="1221"/>
      <c r="C1" s="1221"/>
    </row>
    <row r="2" spans="1:3" ht="15" customHeight="1" x14ac:dyDescent="0.2">
      <c r="A2" s="1733" t="s">
        <v>427</v>
      </c>
      <c r="B2" s="1733"/>
      <c r="C2" s="1733"/>
    </row>
    <row r="3" spans="1:3" ht="21" customHeight="1" x14ac:dyDescent="0.2">
      <c r="A3" s="1434" t="s">
        <v>273</v>
      </c>
      <c r="B3" s="1435" t="s">
        <v>1108</v>
      </c>
      <c r="C3" s="1436" t="s">
        <v>968</v>
      </c>
    </row>
    <row r="4" spans="1:3" ht="15" customHeight="1" x14ac:dyDescent="0.2">
      <c r="A4" s="1437">
        <v>1</v>
      </c>
      <c r="B4" s="1630">
        <v>423980</v>
      </c>
      <c r="C4" s="1631">
        <v>1421582</v>
      </c>
    </row>
    <row r="5" spans="1:3" ht="15" customHeight="1" x14ac:dyDescent="0.2">
      <c r="A5" s="1438">
        <v>2</v>
      </c>
      <c r="B5" s="1632">
        <v>1096822</v>
      </c>
      <c r="C5" s="1631">
        <v>1192383</v>
      </c>
    </row>
    <row r="6" spans="1:3" ht="15" customHeight="1" x14ac:dyDescent="0.2">
      <c r="A6" s="1438">
        <v>3</v>
      </c>
      <c r="B6" s="1632">
        <v>173829</v>
      </c>
      <c r="C6" s="1631">
        <v>145096</v>
      </c>
    </row>
    <row r="7" spans="1:3" ht="15" customHeight="1" x14ac:dyDescent="0.2">
      <c r="A7" s="1438">
        <v>4</v>
      </c>
      <c r="B7" s="1632">
        <v>29263</v>
      </c>
      <c r="C7" s="1631">
        <v>641456</v>
      </c>
    </row>
    <row r="8" spans="1:3" ht="15" customHeight="1" x14ac:dyDescent="0.2">
      <c r="A8" s="1438">
        <v>5</v>
      </c>
      <c r="B8" s="1632">
        <v>45451</v>
      </c>
      <c r="C8" s="1631">
        <v>1063</v>
      </c>
    </row>
    <row r="9" spans="1:3" ht="15" customHeight="1" x14ac:dyDescent="0.2">
      <c r="A9" s="1438">
        <v>6</v>
      </c>
      <c r="B9" s="1632">
        <v>0</v>
      </c>
      <c r="C9" s="1631">
        <v>0</v>
      </c>
    </row>
    <row r="10" spans="1:3" ht="15" customHeight="1" x14ac:dyDescent="0.2">
      <c r="A10" s="1438">
        <v>7</v>
      </c>
      <c r="B10" s="1632">
        <v>14336</v>
      </c>
      <c r="C10" s="1631">
        <v>19491</v>
      </c>
    </row>
    <row r="11" spans="1:3" ht="15" customHeight="1" x14ac:dyDescent="0.2">
      <c r="A11" s="1438">
        <v>8</v>
      </c>
      <c r="B11" s="1632">
        <v>64375</v>
      </c>
      <c r="C11" s="1631">
        <v>173171</v>
      </c>
    </row>
    <row r="12" spans="1:3" ht="15" customHeight="1" thickBot="1" x14ac:dyDescent="0.25">
      <c r="A12" s="1442" t="s">
        <v>1059</v>
      </c>
      <c r="B12" s="1633">
        <v>50977</v>
      </c>
      <c r="C12" s="1634">
        <v>158540</v>
      </c>
    </row>
    <row r="13" spans="1:3" ht="15" hidden="1" customHeight="1" thickBot="1" x14ac:dyDescent="0.25">
      <c r="A13" s="1439" t="s">
        <v>35</v>
      </c>
      <c r="B13" s="1635"/>
      <c r="C13" s="1636">
        <v>0</v>
      </c>
    </row>
    <row r="14" spans="1:3" ht="15" customHeight="1" thickBot="1" x14ac:dyDescent="0.25">
      <c r="A14" s="1440" t="s">
        <v>250</v>
      </c>
      <c r="B14" s="1637">
        <f t="shared" ref="B14:C14" si="0">SUM(B4:B13)</f>
        <v>1899033</v>
      </c>
      <c r="C14" s="1638">
        <f t="shared" si="0"/>
        <v>3752782</v>
      </c>
    </row>
    <row r="15" spans="1:3" x14ac:dyDescent="0.2">
      <c r="A15" s="1433"/>
      <c r="B15" s="1441"/>
      <c r="C15" s="1441"/>
    </row>
    <row r="16" spans="1:3" x14ac:dyDescent="0.2">
      <c r="A16" s="1433"/>
      <c r="B16" s="1639"/>
      <c r="C16" s="1639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O148"/>
  <sheetViews>
    <sheetView workbookViewId="0"/>
  </sheetViews>
  <sheetFormatPr defaultRowHeight="10.5" x14ac:dyDescent="0.2"/>
  <cols>
    <col min="1" max="1" width="39.28515625" style="39" customWidth="1"/>
    <col min="2" max="3" width="15.140625" style="614" customWidth="1"/>
    <col min="4" max="7" width="15.140625" style="222" customWidth="1"/>
    <col min="8" max="16384" width="9.140625" style="222"/>
  </cols>
  <sheetData>
    <row r="1" spans="1:15" s="1685" customFormat="1" ht="15" x14ac:dyDescent="0.2">
      <c r="A1" s="1688" t="s">
        <v>428</v>
      </c>
      <c r="B1" s="614"/>
      <c r="C1" s="614"/>
    </row>
    <row r="2" spans="1:15" ht="17.100000000000001" customHeight="1" thickBot="1" x14ac:dyDescent="0.25">
      <c r="A2" s="428"/>
      <c r="B2" s="1734" t="s">
        <v>1108</v>
      </c>
      <c r="C2" s="1734"/>
      <c r="D2" s="1734"/>
      <c r="E2" s="1734" t="s">
        <v>968</v>
      </c>
      <c r="F2" s="1734"/>
      <c r="G2" s="1735"/>
    </row>
    <row r="3" spans="1:15" ht="60" customHeight="1" x14ac:dyDescent="0.2">
      <c r="A3" s="428"/>
      <c r="B3" s="628" t="s">
        <v>830</v>
      </c>
      <c r="C3" s="628" t="s">
        <v>831</v>
      </c>
      <c r="D3" s="628" t="s">
        <v>832</v>
      </c>
      <c r="E3" s="628" t="s">
        <v>830</v>
      </c>
      <c r="F3" s="628" t="s">
        <v>831</v>
      </c>
      <c r="G3" s="629" t="s">
        <v>832</v>
      </c>
    </row>
    <row r="4" spans="1:15" ht="17.100000000000001" customHeight="1" thickBot="1" x14ac:dyDescent="0.25">
      <c r="A4" s="1060" t="s">
        <v>272</v>
      </c>
      <c r="B4" s="1061">
        <f t="shared" ref="B4:G4" si="0">B5+B8+B9</f>
        <v>533998</v>
      </c>
      <c r="C4" s="1061">
        <f t="shared" si="0"/>
        <v>16697</v>
      </c>
      <c r="D4" s="1061">
        <f t="shared" si="0"/>
        <v>550695</v>
      </c>
      <c r="E4" s="1061">
        <f t="shared" si="0"/>
        <v>547962</v>
      </c>
      <c r="F4" s="1061">
        <f t="shared" si="0"/>
        <v>598035</v>
      </c>
      <c r="G4" s="1062">
        <f t="shared" si="0"/>
        <v>1145997</v>
      </c>
    </row>
    <row r="5" spans="1:15" ht="17.100000000000001" customHeight="1" x14ac:dyDescent="0.2">
      <c r="A5" s="1063" t="s">
        <v>545</v>
      </c>
      <c r="B5" s="1064">
        <f t="shared" ref="B5:G5" si="1">SUM(B6:B7)</f>
        <v>161795</v>
      </c>
      <c r="C5" s="1064">
        <f t="shared" si="1"/>
        <v>16697</v>
      </c>
      <c r="D5" s="1064">
        <f t="shared" si="1"/>
        <v>178492</v>
      </c>
      <c r="E5" s="1064">
        <f t="shared" si="1"/>
        <v>19871</v>
      </c>
      <c r="F5" s="1064">
        <f t="shared" si="1"/>
        <v>598035</v>
      </c>
      <c r="G5" s="1065">
        <f t="shared" si="1"/>
        <v>617906</v>
      </c>
    </row>
    <row r="6" spans="1:15" ht="17.100000000000001" customHeight="1" x14ac:dyDescent="0.2">
      <c r="A6" s="1066" t="s">
        <v>546</v>
      </c>
      <c r="B6" s="1067">
        <v>161795</v>
      </c>
      <c r="C6" s="1067">
        <v>16697</v>
      </c>
      <c r="D6" s="1067">
        <f>SUM(B6:C6)</f>
        <v>178492</v>
      </c>
      <c r="E6" s="1067">
        <v>19871</v>
      </c>
      <c r="F6" s="1067">
        <v>598035</v>
      </c>
      <c r="G6" s="1068">
        <f>SUM(E6:F6)</f>
        <v>617906</v>
      </c>
      <c r="I6" s="326"/>
    </row>
    <row r="7" spans="1:15" ht="17.100000000000001" hidden="1" customHeight="1" x14ac:dyDescent="0.2">
      <c r="A7" s="1066" t="s">
        <v>547</v>
      </c>
      <c r="B7" s="1067">
        <v>0</v>
      </c>
      <c r="C7" s="1067">
        <v>0</v>
      </c>
      <c r="D7" s="1067">
        <f>SUM(B7:C7)</f>
        <v>0</v>
      </c>
      <c r="E7" s="1067">
        <v>0</v>
      </c>
      <c r="F7" s="1067">
        <v>0</v>
      </c>
      <c r="G7" s="1068">
        <f>SUM(E7:F7)</f>
        <v>0</v>
      </c>
      <c r="I7" s="326"/>
    </row>
    <row r="8" spans="1:15" ht="17.100000000000001" hidden="1" customHeight="1" x14ac:dyDescent="0.2">
      <c r="A8" s="1069" t="s">
        <v>548</v>
      </c>
      <c r="B8" s="1070">
        <v>0</v>
      </c>
      <c r="C8" s="1070">
        <v>0</v>
      </c>
      <c r="D8" s="1070">
        <f>SUM(B8:C8)</f>
        <v>0</v>
      </c>
      <c r="E8" s="1070">
        <v>0</v>
      </c>
      <c r="F8" s="1070">
        <v>0</v>
      </c>
      <c r="G8" s="1071">
        <f>SUM(E8:F8)</f>
        <v>0</v>
      </c>
      <c r="I8" s="326"/>
    </row>
    <row r="9" spans="1:15" ht="17.100000000000001" customHeight="1" x14ac:dyDescent="0.2">
      <c r="A9" s="1072" t="s">
        <v>368</v>
      </c>
      <c r="B9" s="1073">
        <f t="shared" ref="B9:G9" si="2">SUM(B10:B13)</f>
        <v>372203</v>
      </c>
      <c r="C9" s="1073">
        <f t="shared" si="2"/>
        <v>0</v>
      </c>
      <c r="D9" s="1073">
        <f t="shared" si="2"/>
        <v>372203</v>
      </c>
      <c r="E9" s="1073">
        <f t="shared" si="2"/>
        <v>528091</v>
      </c>
      <c r="F9" s="1073">
        <f t="shared" si="2"/>
        <v>0</v>
      </c>
      <c r="G9" s="1074">
        <f t="shared" si="2"/>
        <v>528091</v>
      </c>
      <c r="I9" s="326"/>
    </row>
    <row r="10" spans="1:15" ht="17.100000000000001" customHeight="1" x14ac:dyDescent="0.2">
      <c r="A10" s="1075" t="s">
        <v>549</v>
      </c>
      <c r="B10" s="1076">
        <v>248156</v>
      </c>
      <c r="C10" s="1076">
        <v>0</v>
      </c>
      <c r="D10" s="1076">
        <f>SUM(B10:C10)</f>
        <v>248156</v>
      </c>
      <c r="E10" s="1076">
        <v>473097</v>
      </c>
      <c r="F10" s="1076">
        <v>0</v>
      </c>
      <c r="G10" s="1077">
        <f>SUM(E10:F10)</f>
        <v>473097</v>
      </c>
      <c r="I10" s="326"/>
    </row>
    <row r="11" spans="1:15" ht="17.100000000000001" customHeight="1" x14ac:dyDescent="0.2">
      <c r="A11" s="1078" t="s">
        <v>550</v>
      </c>
      <c r="B11" s="1076">
        <v>73124</v>
      </c>
      <c r="C11" s="1076">
        <v>0</v>
      </c>
      <c r="D11" s="1076">
        <f>SUM(B11:C11)</f>
        <v>73124</v>
      </c>
      <c r="E11" s="1076">
        <v>0</v>
      </c>
      <c r="F11" s="1076">
        <v>0</v>
      </c>
      <c r="G11" s="1077">
        <f>SUM(E11:F11)</f>
        <v>0</v>
      </c>
      <c r="I11" s="326"/>
    </row>
    <row r="12" spans="1:15" ht="17.100000000000001" customHeight="1" thickBot="1" x14ac:dyDescent="0.25">
      <c r="A12" s="1078" t="s">
        <v>551</v>
      </c>
      <c r="B12" s="1076">
        <v>50923</v>
      </c>
      <c r="C12" s="1076">
        <v>0</v>
      </c>
      <c r="D12" s="1076">
        <f>SUM(B12:C12)</f>
        <v>50923</v>
      </c>
      <c r="E12" s="1076">
        <v>54994</v>
      </c>
      <c r="F12" s="1076">
        <v>0</v>
      </c>
      <c r="G12" s="1077">
        <f>SUM(E12:F12)</f>
        <v>54994</v>
      </c>
      <c r="I12" s="326"/>
      <c r="N12" s="222" t="s">
        <v>364</v>
      </c>
    </row>
    <row r="13" spans="1:15" ht="17.100000000000001" hidden="1" customHeight="1" thickBot="1" x14ac:dyDescent="0.25">
      <c r="A13" s="1079" t="s">
        <v>552</v>
      </c>
      <c r="B13" s="1080">
        <v>0</v>
      </c>
      <c r="C13" s="1080">
        <v>0</v>
      </c>
      <c r="D13" s="1080">
        <f>SUM(B13:C13)</f>
        <v>0</v>
      </c>
      <c r="E13" s="1080">
        <v>0</v>
      </c>
      <c r="F13" s="1080">
        <v>0</v>
      </c>
      <c r="G13" s="1081">
        <f>SUM(E13:F13)</f>
        <v>0</v>
      </c>
      <c r="I13" s="326"/>
    </row>
    <row r="14" spans="1:15" ht="17.100000000000001" customHeight="1" thickBot="1" x14ac:dyDescent="0.25">
      <c r="A14" s="1082" t="s">
        <v>707</v>
      </c>
      <c r="B14" s="1083">
        <f t="shared" ref="B14:G14" si="3">SUM(B15:B16)</f>
        <v>6846</v>
      </c>
      <c r="C14" s="1083">
        <f t="shared" si="3"/>
        <v>0</v>
      </c>
      <c r="D14" s="1083">
        <f t="shared" si="3"/>
        <v>6846</v>
      </c>
      <c r="E14" s="1083">
        <f t="shared" si="3"/>
        <v>17947</v>
      </c>
      <c r="F14" s="1083">
        <f t="shared" si="3"/>
        <v>0</v>
      </c>
      <c r="G14" s="1084">
        <f t="shared" si="3"/>
        <v>17947</v>
      </c>
      <c r="I14" s="326"/>
    </row>
    <row r="15" spans="1:15" ht="17.100000000000001" customHeight="1" x14ac:dyDescent="0.2">
      <c r="A15" s="1085" t="s">
        <v>708</v>
      </c>
      <c r="B15" s="1086">
        <v>4192</v>
      </c>
      <c r="C15" s="1086">
        <v>0</v>
      </c>
      <c r="D15" s="1086">
        <f>SUM(B15:C15)</f>
        <v>4192</v>
      </c>
      <c r="E15" s="1086">
        <v>10431</v>
      </c>
      <c r="F15" s="1086">
        <v>0</v>
      </c>
      <c r="G15" s="1087">
        <f>SUM(E15:F15)</f>
        <v>10431</v>
      </c>
      <c r="I15" s="326"/>
      <c r="K15" s="222" t="s">
        <v>364</v>
      </c>
      <c r="O15" s="222" t="s">
        <v>364</v>
      </c>
    </row>
    <row r="16" spans="1:15" ht="17.100000000000001" customHeight="1" thickBot="1" x14ac:dyDescent="0.25">
      <c r="A16" s="1088" t="s">
        <v>709</v>
      </c>
      <c r="B16" s="1089">
        <v>2654</v>
      </c>
      <c r="C16" s="1089">
        <v>0</v>
      </c>
      <c r="D16" s="1089">
        <f>SUM(B16:C16)</f>
        <v>2654</v>
      </c>
      <c r="E16" s="1089">
        <v>7516</v>
      </c>
      <c r="F16" s="1089">
        <v>0</v>
      </c>
      <c r="G16" s="1090">
        <f>SUM(E16:F16)</f>
        <v>7516</v>
      </c>
      <c r="I16" s="326"/>
    </row>
    <row r="17" spans="1:12" ht="9.9499999999999993" customHeight="1" thickBot="1" x14ac:dyDescent="0.25">
      <c r="A17" s="1091"/>
      <c r="B17" s="1092"/>
      <c r="C17" s="1092"/>
      <c r="D17" s="1092"/>
      <c r="E17" s="1093"/>
      <c r="F17" s="1093"/>
      <c r="G17" s="1093"/>
      <c r="I17" s="326"/>
    </row>
    <row r="18" spans="1:12" ht="24.95" customHeight="1" thickBot="1" x14ac:dyDescent="0.25">
      <c r="A18" s="1082" t="s">
        <v>553</v>
      </c>
      <c r="B18" s="1083">
        <f t="shared" ref="B18:G18" si="4">B4+B14</f>
        <v>540844</v>
      </c>
      <c r="C18" s="1083">
        <f t="shared" si="4"/>
        <v>16697</v>
      </c>
      <c r="D18" s="1083">
        <f t="shared" si="4"/>
        <v>557541</v>
      </c>
      <c r="E18" s="1083">
        <f t="shared" si="4"/>
        <v>565909</v>
      </c>
      <c r="F18" s="1083">
        <f t="shared" si="4"/>
        <v>598035</v>
      </c>
      <c r="G18" s="1084">
        <f t="shared" si="4"/>
        <v>1163944</v>
      </c>
      <c r="I18" s="326"/>
      <c r="L18" s="222" t="s">
        <v>364</v>
      </c>
    </row>
    <row r="20" spans="1:12" x14ac:dyDescent="0.2">
      <c r="B20" s="619"/>
      <c r="C20" s="619"/>
      <c r="D20" s="29">
        <f>D18-Bilans!C5</f>
        <v>0</v>
      </c>
      <c r="E20" s="29"/>
      <c r="F20" s="620"/>
      <c r="G20" s="29">
        <f>G18-Bilans!D5</f>
        <v>0</v>
      </c>
    </row>
    <row r="21" spans="1:12" x14ac:dyDescent="0.2">
      <c r="A21" s="427"/>
      <c r="B21" s="621"/>
      <c r="C21" s="621"/>
    </row>
    <row r="22" spans="1:12" x14ac:dyDescent="0.2">
      <c r="A22" s="622"/>
      <c r="B22" s="623"/>
      <c r="C22" s="623"/>
    </row>
    <row r="23" spans="1:12" x14ac:dyDescent="0.2">
      <c r="A23" s="622"/>
      <c r="B23" s="623"/>
      <c r="C23" s="623"/>
    </row>
    <row r="24" spans="1:12" x14ac:dyDescent="0.2">
      <c r="A24" s="622"/>
      <c r="B24" s="623"/>
      <c r="C24" s="623"/>
    </row>
    <row r="25" spans="1:12" x14ac:dyDescent="0.2">
      <c r="A25" s="427"/>
      <c r="B25" s="621"/>
      <c r="C25" s="621"/>
    </row>
    <row r="26" spans="1:12" x14ac:dyDescent="0.2">
      <c r="A26" s="622"/>
      <c r="B26" s="623"/>
      <c r="C26" s="623"/>
    </row>
    <row r="27" spans="1:12" x14ac:dyDescent="0.2">
      <c r="A27" s="427"/>
      <c r="B27" s="621"/>
      <c r="C27" s="621"/>
    </row>
    <row r="28" spans="1:12" x14ac:dyDescent="0.2">
      <c r="A28" s="622"/>
      <c r="B28" s="623"/>
      <c r="C28" s="623"/>
    </row>
    <row r="29" spans="1:12" x14ac:dyDescent="0.2">
      <c r="A29" s="622"/>
      <c r="B29" s="623"/>
      <c r="C29" s="623"/>
    </row>
    <row r="30" spans="1:12" x14ac:dyDescent="0.2">
      <c r="A30" s="622"/>
      <c r="B30" s="623"/>
      <c r="C30" s="623"/>
    </row>
    <row r="31" spans="1:12" x14ac:dyDescent="0.2">
      <c r="A31" s="622"/>
      <c r="B31" s="623"/>
      <c r="C31" s="623"/>
    </row>
    <row r="32" spans="1:12" x14ac:dyDescent="0.2">
      <c r="A32" s="624"/>
      <c r="B32" s="625"/>
      <c r="C32" s="625"/>
    </row>
    <row r="33" spans="1:3" x14ac:dyDescent="0.2">
      <c r="A33" s="622"/>
      <c r="B33" s="623"/>
      <c r="C33" s="623"/>
    </row>
    <row r="34" spans="1:3" x14ac:dyDescent="0.2">
      <c r="A34" s="622"/>
      <c r="B34" s="623"/>
      <c r="C34" s="623"/>
    </row>
    <row r="35" spans="1:3" x14ac:dyDescent="0.2">
      <c r="A35" s="624"/>
      <c r="B35" s="625"/>
      <c r="C35" s="625"/>
    </row>
    <row r="36" spans="1:3" x14ac:dyDescent="0.2">
      <c r="A36" s="427"/>
      <c r="B36" s="621"/>
      <c r="C36" s="621"/>
    </row>
    <row r="37" spans="1:3" x14ac:dyDescent="0.2">
      <c r="A37" s="427"/>
      <c r="B37" s="621"/>
      <c r="C37" s="621"/>
    </row>
    <row r="39" spans="1:3" x14ac:dyDescent="0.2">
      <c r="A39" s="427"/>
      <c r="B39" s="621"/>
      <c r="C39" s="621"/>
    </row>
    <row r="41" spans="1:3" x14ac:dyDescent="0.2">
      <c r="A41" s="427"/>
      <c r="B41" s="621"/>
      <c r="C41" s="621"/>
    </row>
    <row r="42" spans="1:3" x14ac:dyDescent="0.2">
      <c r="A42" s="626"/>
      <c r="B42" s="627"/>
      <c r="C42" s="627"/>
    </row>
    <row r="43" spans="1:3" x14ac:dyDescent="0.2">
      <c r="A43" s="622"/>
      <c r="B43" s="623"/>
      <c r="C43" s="623"/>
    </row>
    <row r="44" spans="1:3" x14ac:dyDescent="0.2">
      <c r="A44" s="622"/>
      <c r="B44" s="623"/>
      <c r="C44" s="623"/>
    </row>
    <row r="45" spans="1:3" x14ac:dyDescent="0.2">
      <c r="A45" s="622"/>
      <c r="B45" s="623"/>
      <c r="C45" s="623"/>
    </row>
    <row r="46" spans="1:3" x14ac:dyDescent="0.2">
      <c r="A46" s="622"/>
      <c r="B46" s="623"/>
      <c r="C46" s="623"/>
    </row>
    <row r="47" spans="1:3" x14ac:dyDescent="0.2">
      <c r="A47" s="626"/>
      <c r="B47" s="627"/>
      <c r="C47" s="627"/>
    </row>
    <row r="48" spans="1:3" x14ac:dyDescent="0.2">
      <c r="A48" s="622"/>
      <c r="B48" s="623"/>
      <c r="C48" s="623"/>
    </row>
    <row r="49" spans="1:3" x14ac:dyDescent="0.2">
      <c r="A49" s="622"/>
      <c r="B49" s="623"/>
      <c r="C49" s="623"/>
    </row>
    <row r="50" spans="1:3" x14ac:dyDescent="0.2">
      <c r="A50" s="427"/>
      <c r="B50" s="621"/>
      <c r="C50" s="621"/>
    </row>
    <row r="52" spans="1:3" x14ac:dyDescent="0.2">
      <c r="A52" s="427"/>
      <c r="B52" s="621"/>
      <c r="C52" s="621"/>
    </row>
    <row r="54" spans="1:3" x14ac:dyDescent="0.2">
      <c r="A54" s="427"/>
      <c r="B54" s="621"/>
      <c r="C54" s="621"/>
    </row>
    <row r="55" spans="1:3" x14ac:dyDescent="0.2">
      <c r="A55" s="622"/>
      <c r="B55" s="623"/>
      <c r="C55" s="623"/>
    </row>
    <row r="56" spans="1:3" x14ac:dyDescent="0.2">
      <c r="A56" s="427"/>
      <c r="B56" s="621"/>
      <c r="C56" s="621"/>
    </row>
    <row r="60" spans="1:3" x14ac:dyDescent="0.2">
      <c r="A60" s="427"/>
      <c r="B60" s="621"/>
      <c r="C60" s="621"/>
    </row>
    <row r="61" spans="1:3" x14ac:dyDescent="0.2">
      <c r="A61" s="427"/>
      <c r="B61" s="621"/>
      <c r="C61" s="621"/>
    </row>
    <row r="62" spans="1:3" x14ac:dyDescent="0.2">
      <c r="A62" s="626"/>
      <c r="B62" s="627"/>
      <c r="C62" s="627"/>
    </row>
    <row r="63" spans="1:3" x14ac:dyDescent="0.2">
      <c r="A63" s="622"/>
      <c r="B63" s="623"/>
      <c r="C63" s="623"/>
    </row>
    <row r="64" spans="1:3" x14ac:dyDescent="0.2">
      <c r="A64" s="622"/>
      <c r="B64" s="623"/>
      <c r="C64" s="623"/>
    </row>
    <row r="65" spans="1:3" x14ac:dyDescent="0.2">
      <c r="A65" s="622"/>
      <c r="B65" s="623"/>
      <c r="C65" s="623"/>
    </row>
    <row r="66" spans="1:3" x14ac:dyDescent="0.2">
      <c r="A66" s="622"/>
      <c r="B66" s="623"/>
      <c r="C66" s="623"/>
    </row>
    <row r="67" spans="1:3" x14ac:dyDescent="0.2">
      <c r="A67" s="427"/>
      <c r="B67" s="621"/>
      <c r="C67" s="621"/>
    </row>
    <row r="68" spans="1:3" x14ac:dyDescent="0.2">
      <c r="A68" s="622"/>
      <c r="B68" s="623"/>
      <c r="C68" s="623"/>
    </row>
    <row r="69" spans="1:3" x14ac:dyDescent="0.2">
      <c r="A69" s="622"/>
      <c r="B69" s="623"/>
      <c r="C69" s="623"/>
    </row>
    <row r="70" spans="1:3" x14ac:dyDescent="0.2">
      <c r="A70" s="622"/>
      <c r="B70" s="623"/>
      <c r="C70" s="623"/>
    </row>
    <row r="71" spans="1:3" x14ac:dyDescent="0.2">
      <c r="A71" s="427"/>
      <c r="B71" s="621"/>
      <c r="C71" s="621"/>
    </row>
    <row r="72" spans="1:3" x14ac:dyDescent="0.2">
      <c r="A72" s="622"/>
      <c r="B72" s="623"/>
      <c r="C72" s="623"/>
    </row>
    <row r="73" spans="1:3" x14ac:dyDescent="0.2">
      <c r="A73" s="427"/>
      <c r="B73" s="621"/>
      <c r="C73" s="621"/>
    </row>
    <row r="74" spans="1:3" x14ac:dyDescent="0.2">
      <c r="A74" s="622"/>
      <c r="B74" s="623"/>
      <c r="C74" s="623"/>
    </row>
    <row r="75" spans="1:3" x14ac:dyDescent="0.2">
      <c r="A75" s="622"/>
      <c r="B75" s="623"/>
      <c r="C75" s="623"/>
    </row>
    <row r="76" spans="1:3" x14ac:dyDescent="0.2">
      <c r="A76" s="622"/>
      <c r="B76" s="623"/>
      <c r="C76" s="623"/>
    </row>
    <row r="77" spans="1:3" x14ac:dyDescent="0.2">
      <c r="A77" s="622"/>
      <c r="B77" s="623"/>
      <c r="C77" s="623"/>
    </row>
    <row r="78" spans="1:3" x14ac:dyDescent="0.2">
      <c r="A78" s="624"/>
      <c r="B78" s="625"/>
      <c r="C78" s="625"/>
    </row>
    <row r="79" spans="1:3" x14ac:dyDescent="0.2">
      <c r="A79" s="622"/>
      <c r="B79" s="623"/>
      <c r="C79" s="623"/>
    </row>
    <row r="80" spans="1:3" x14ac:dyDescent="0.2">
      <c r="A80" s="622"/>
      <c r="B80" s="623"/>
      <c r="C80" s="623"/>
    </row>
    <row r="81" spans="1:3" x14ac:dyDescent="0.2">
      <c r="A81" s="624"/>
      <c r="B81" s="625"/>
      <c r="C81" s="625"/>
    </row>
    <row r="82" spans="1:3" x14ac:dyDescent="0.2">
      <c r="A82" s="427"/>
      <c r="B82" s="621"/>
      <c r="C82" s="621"/>
    </row>
    <row r="83" spans="1:3" x14ac:dyDescent="0.2">
      <c r="A83" s="427"/>
      <c r="B83" s="621"/>
      <c r="C83" s="621"/>
    </row>
    <row r="85" spans="1:3" x14ac:dyDescent="0.2">
      <c r="A85" s="427"/>
      <c r="B85" s="621"/>
      <c r="C85" s="621"/>
    </row>
    <row r="87" spans="1:3" x14ac:dyDescent="0.2">
      <c r="A87" s="427"/>
      <c r="B87" s="621"/>
      <c r="C87" s="621"/>
    </row>
    <row r="88" spans="1:3" x14ac:dyDescent="0.2">
      <c r="A88" s="626"/>
      <c r="B88" s="627"/>
      <c r="C88" s="627"/>
    </row>
    <row r="89" spans="1:3" x14ac:dyDescent="0.2">
      <c r="A89" s="622"/>
      <c r="B89" s="623"/>
      <c r="C89" s="623"/>
    </row>
    <row r="90" spans="1:3" x14ac:dyDescent="0.2">
      <c r="A90" s="622"/>
      <c r="B90" s="623"/>
      <c r="C90" s="623"/>
    </row>
    <row r="91" spans="1:3" x14ac:dyDescent="0.2">
      <c r="A91" s="622"/>
      <c r="B91" s="623"/>
      <c r="C91" s="623"/>
    </row>
    <row r="92" spans="1:3" x14ac:dyDescent="0.2">
      <c r="A92" s="622"/>
      <c r="B92" s="623"/>
      <c r="C92" s="623"/>
    </row>
    <row r="93" spans="1:3" x14ac:dyDescent="0.2">
      <c r="A93" s="626"/>
      <c r="B93" s="627"/>
      <c r="C93" s="627"/>
    </row>
    <row r="94" spans="1:3" x14ac:dyDescent="0.2">
      <c r="A94" s="622"/>
      <c r="B94" s="623"/>
      <c r="C94" s="623"/>
    </row>
    <row r="95" spans="1:3" x14ac:dyDescent="0.2">
      <c r="A95" s="622"/>
      <c r="B95" s="623"/>
      <c r="C95" s="623"/>
    </row>
    <row r="96" spans="1:3" x14ac:dyDescent="0.2">
      <c r="A96" s="427"/>
      <c r="B96" s="621"/>
      <c r="C96" s="621"/>
    </row>
    <row r="98" spans="1:3" x14ac:dyDescent="0.2">
      <c r="A98" s="427"/>
      <c r="B98" s="621"/>
      <c r="C98" s="621"/>
    </row>
    <row r="100" spans="1:3" x14ac:dyDescent="0.2">
      <c r="A100" s="427"/>
      <c r="B100" s="621"/>
      <c r="C100" s="621"/>
    </row>
    <row r="101" spans="1:3" x14ac:dyDescent="0.2">
      <c r="A101" s="622"/>
      <c r="B101" s="623"/>
      <c r="C101" s="623"/>
    </row>
    <row r="102" spans="1:3" x14ac:dyDescent="0.2">
      <c r="A102" s="427"/>
      <c r="B102" s="621"/>
      <c r="C102" s="621"/>
    </row>
    <row r="106" spans="1:3" x14ac:dyDescent="0.2">
      <c r="A106" s="427"/>
      <c r="B106" s="621"/>
      <c r="C106" s="621"/>
    </row>
    <row r="107" spans="1:3" x14ac:dyDescent="0.2">
      <c r="A107" s="427"/>
      <c r="B107" s="621"/>
      <c r="C107" s="621"/>
    </row>
    <row r="108" spans="1:3" x14ac:dyDescent="0.2">
      <c r="A108" s="626"/>
      <c r="B108" s="627"/>
      <c r="C108" s="627"/>
    </row>
    <row r="109" spans="1:3" x14ac:dyDescent="0.2">
      <c r="A109" s="622"/>
      <c r="B109" s="623"/>
      <c r="C109" s="623"/>
    </row>
    <row r="110" spans="1:3" x14ac:dyDescent="0.2">
      <c r="A110" s="622"/>
      <c r="B110" s="623"/>
      <c r="C110" s="623"/>
    </row>
    <row r="111" spans="1:3" x14ac:dyDescent="0.2">
      <c r="A111" s="622"/>
      <c r="B111" s="623"/>
      <c r="C111" s="623"/>
    </row>
    <row r="112" spans="1:3" x14ac:dyDescent="0.2">
      <c r="A112" s="622"/>
      <c r="B112" s="623"/>
      <c r="C112" s="623"/>
    </row>
    <row r="113" spans="1:3" x14ac:dyDescent="0.2">
      <c r="A113" s="427"/>
      <c r="B113" s="621"/>
      <c r="C113" s="621"/>
    </row>
    <row r="114" spans="1:3" x14ac:dyDescent="0.2">
      <c r="A114" s="622"/>
      <c r="B114" s="623"/>
      <c r="C114" s="623"/>
    </row>
    <row r="115" spans="1:3" x14ac:dyDescent="0.2">
      <c r="A115" s="622"/>
      <c r="B115" s="623"/>
      <c r="C115" s="623"/>
    </row>
    <row r="116" spans="1:3" x14ac:dyDescent="0.2">
      <c r="A116" s="622"/>
      <c r="B116" s="623"/>
      <c r="C116" s="623"/>
    </row>
    <row r="117" spans="1:3" x14ac:dyDescent="0.2">
      <c r="A117" s="427"/>
      <c r="B117" s="621"/>
      <c r="C117" s="621"/>
    </row>
    <row r="118" spans="1:3" x14ac:dyDescent="0.2">
      <c r="A118" s="622"/>
      <c r="B118" s="623"/>
      <c r="C118" s="623"/>
    </row>
    <row r="119" spans="1:3" x14ac:dyDescent="0.2">
      <c r="A119" s="427"/>
      <c r="B119" s="621"/>
      <c r="C119" s="621"/>
    </row>
    <row r="120" spans="1:3" x14ac:dyDescent="0.2">
      <c r="A120" s="622"/>
      <c r="B120" s="623"/>
      <c r="C120" s="623"/>
    </row>
    <row r="121" spans="1:3" x14ac:dyDescent="0.2">
      <c r="A121" s="622"/>
      <c r="B121" s="623"/>
      <c r="C121" s="623"/>
    </row>
    <row r="122" spans="1:3" x14ac:dyDescent="0.2">
      <c r="A122" s="622"/>
      <c r="B122" s="623"/>
      <c r="C122" s="623"/>
    </row>
    <row r="123" spans="1:3" x14ac:dyDescent="0.2">
      <c r="A123" s="622"/>
      <c r="B123" s="623"/>
      <c r="C123" s="623"/>
    </row>
    <row r="124" spans="1:3" x14ac:dyDescent="0.2">
      <c r="A124" s="624"/>
      <c r="B124" s="625"/>
      <c r="C124" s="625"/>
    </row>
    <row r="125" spans="1:3" x14ac:dyDescent="0.2">
      <c r="A125" s="622"/>
      <c r="B125" s="623"/>
      <c r="C125" s="623"/>
    </row>
    <row r="126" spans="1:3" x14ac:dyDescent="0.2">
      <c r="A126" s="622"/>
      <c r="B126" s="623"/>
      <c r="C126" s="623"/>
    </row>
    <row r="127" spans="1:3" x14ac:dyDescent="0.2">
      <c r="A127" s="624"/>
      <c r="B127" s="625"/>
      <c r="C127" s="625"/>
    </row>
    <row r="128" spans="1:3" x14ac:dyDescent="0.2">
      <c r="A128" s="427"/>
      <c r="B128" s="621"/>
      <c r="C128" s="621"/>
    </row>
    <row r="129" spans="1:3" x14ac:dyDescent="0.2">
      <c r="A129" s="427"/>
      <c r="B129" s="621"/>
      <c r="C129" s="621"/>
    </row>
    <row r="131" spans="1:3" x14ac:dyDescent="0.2">
      <c r="A131" s="427"/>
      <c r="B131" s="621"/>
      <c r="C131" s="621"/>
    </row>
    <row r="133" spans="1:3" x14ac:dyDescent="0.2">
      <c r="A133" s="427"/>
      <c r="B133" s="621"/>
      <c r="C133" s="621"/>
    </row>
    <row r="134" spans="1:3" x14ac:dyDescent="0.2">
      <c r="A134" s="626"/>
      <c r="B134" s="627"/>
      <c r="C134" s="627"/>
    </row>
    <row r="135" spans="1:3" x14ac:dyDescent="0.2">
      <c r="A135" s="622"/>
      <c r="B135" s="623"/>
      <c r="C135" s="623"/>
    </row>
    <row r="136" spans="1:3" x14ac:dyDescent="0.2">
      <c r="A136" s="622"/>
      <c r="B136" s="623"/>
      <c r="C136" s="623"/>
    </row>
    <row r="137" spans="1:3" x14ac:dyDescent="0.2">
      <c r="A137" s="622"/>
      <c r="B137" s="623"/>
      <c r="C137" s="623"/>
    </row>
    <row r="138" spans="1:3" x14ac:dyDescent="0.2">
      <c r="A138" s="622"/>
      <c r="B138" s="623"/>
      <c r="C138" s="623"/>
    </row>
    <row r="139" spans="1:3" x14ac:dyDescent="0.2">
      <c r="A139" s="626"/>
      <c r="B139" s="627"/>
      <c r="C139" s="627"/>
    </row>
    <row r="140" spans="1:3" x14ac:dyDescent="0.2">
      <c r="A140" s="622"/>
      <c r="B140" s="623"/>
      <c r="C140" s="623"/>
    </row>
    <row r="141" spans="1:3" x14ac:dyDescent="0.2">
      <c r="A141" s="622"/>
      <c r="B141" s="623"/>
      <c r="C141" s="623"/>
    </row>
    <row r="142" spans="1:3" x14ac:dyDescent="0.2">
      <c r="A142" s="427"/>
      <c r="B142" s="621"/>
      <c r="C142" s="621"/>
    </row>
    <row r="144" spans="1:3" x14ac:dyDescent="0.2">
      <c r="A144" s="427"/>
      <c r="B144" s="621"/>
      <c r="C144" s="621"/>
    </row>
    <row r="146" spans="1:3" x14ac:dyDescent="0.2">
      <c r="A146" s="427"/>
      <c r="B146" s="621"/>
      <c r="C146" s="621"/>
    </row>
    <row r="147" spans="1:3" x14ac:dyDescent="0.2">
      <c r="A147" s="622"/>
      <c r="B147" s="623"/>
      <c r="C147" s="623"/>
    </row>
    <row r="148" spans="1:3" x14ac:dyDescent="0.2">
      <c r="A148" s="427"/>
      <c r="B148" s="621"/>
      <c r="C148" s="621"/>
    </row>
  </sheetData>
  <mergeCells count="2">
    <mergeCell ref="B2:D2"/>
    <mergeCell ref="E2:G2"/>
  </mergeCells>
  <phoneticPr fontId="2" type="noConversion"/>
  <pageMargins left="0.34" right="0.4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H1007"/>
  <sheetViews>
    <sheetView workbookViewId="0"/>
  </sheetViews>
  <sheetFormatPr defaultRowHeight="10.5" x14ac:dyDescent="0.2"/>
  <cols>
    <col min="1" max="1" width="55.7109375" style="39" customWidth="1"/>
    <col min="2" max="5" width="13.5703125" style="222" customWidth="1"/>
    <col min="6" max="6" width="9.140625" style="222"/>
    <col min="7" max="7" width="9.5703125" style="222" bestFit="1" customWidth="1"/>
    <col min="8" max="8" width="12.42578125" style="222" customWidth="1"/>
    <col min="9" max="16384" width="9.140625" style="222"/>
  </cols>
  <sheetData>
    <row r="1" spans="1:5" s="1685" customFormat="1" ht="15" x14ac:dyDescent="0.2">
      <c r="A1" s="1688" t="s">
        <v>429</v>
      </c>
    </row>
    <row r="2" spans="1:5" ht="15" customHeight="1" thickBot="1" x14ac:dyDescent="0.25">
      <c r="A2" s="1738"/>
      <c r="B2" s="1736" t="s">
        <v>195</v>
      </c>
      <c r="C2" s="1736"/>
      <c r="D2" s="1736" t="s">
        <v>196</v>
      </c>
      <c r="E2" s="1737"/>
    </row>
    <row r="3" spans="1:5" ht="15" customHeight="1" x14ac:dyDescent="0.2">
      <c r="A3" s="1739"/>
      <c r="B3" s="241" t="s">
        <v>84</v>
      </c>
      <c r="C3" s="241" t="s">
        <v>85</v>
      </c>
      <c r="D3" s="241" t="s">
        <v>82</v>
      </c>
      <c r="E3" s="242" t="s">
        <v>83</v>
      </c>
    </row>
    <row r="4" spans="1:5" ht="17.100000000000001" customHeight="1" thickBot="1" x14ac:dyDescent="0.25">
      <c r="A4" s="634" t="s">
        <v>1139</v>
      </c>
      <c r="B4" s="635"/>
      <c r="C4" s="635"/>
      <c r="D4" s="635"/>
      <c r="E4" s="635"/>
    </row>
    <row r="5" spans="1:5" ht="17.100000000000001" customHeight="1" thickBot="1" x14ac:dyDescent="0.25">
      <c r="A5" s="481" t="s">
        <v>716</v>
      </c>
      <c r="B5" s="636"/>
      <c r="C5" s="636"/>
      <c r="D5" s="636"/>
      <c r="E5" s="636"/>
    </row>
    <row r="6" spans="1:5" ht="17.100000000000001" customHeight="1" x14ac:dyDescent="0.2">
      <c r="A6" s="637" t="s">
        <v>717</v>
      </c>
      <c r="B6" s="638"/>
      <c r="C6" s="638"/>
      <c r="D6" s="638"/>
      <c r="E6" s="639"/>
    </row>
    <row r="7" spans="1:5" ht="17.100000000000001" customHeight="1" x14ac:dyDescent="0.2">
      <c r="A7" s="515" t="s">
        <v>718</v>
      </c>
      <c r="B7" s="384">
        <v>13962295</v>
      </c>
      <c r="C7" s="384">
        <v>14011671</v>
      </c>
      <c r="D7" s="384">
        <v>105911</v>
      </c>
      <c r="E7" s="516">
        <v>118931</v>
      </c>
    </row>
    <row r="8" spans="1:5" ht="17.100000000000001" customHeight="1" x14ac:dyDescent="0.2">
      <c r="A8" s="515" t="s">
        <v>719</v>
      </c>
      <c r="B8" s="384">
        <v>16318308</v>
      </c>
      <c r="C8" s="384">
        <v>16195356</v>
      </c>
      <c r="D8" s="384">
        <v>151039</v>
      </c>
      <c r="E8" s="516">
        <v>90225</v>
      </c>
    </row>
    <row r="9" spans="1:5" ht="17.100000000000001" customHeight="1" x14ac:dyDescent="0.2">
      <c r="A9" s="515" t="s">
        <v>720</v>
      </c>
      <c r="B9" s="384">
        <v>6446870</v>
      </c>
      <c r="C9" s="384">
        <v>6492050</v>
      </c>
      <c r="D9" s="384">
        <v>43495</v>
      </c>
      <c r="E9" s="516">
        <v>78674</v>
      </c>
    </row>
    <row r="10" spans="1:5" ht="17.100000000000001" customHeight="1" thickBot="1" x14ac:dyDescent="0.25">
      <c r="A10" s="640" t="s">
        <v>721</v>
      </c>
      <c r="B10" s="641">
        <v>3439254</v>
      </c>
      <c r="C10" s="641">
        <v>4097450</v>
      </c>
      <c r="D10" s="641">
        <v>47872</v>
      </c>
      <c r="E10" s="642">
        <v>54577</v>
      </c>
    </row>
    <row r="11" spans="1:5" ht="17.100000000000001" customHeight="1" thickBot="1" x14ac:dyDescent="0.25">
      <c r="A11" s="643" t="s">
        <v>711</v>
      </c>
      <c r="B11" s="386">
        <f>SUM(B7:B10)</f>
        <v>40166727</v>
      </c>
      <c r="C11" s="386">
        <f>SUM(C7:C10)</f>
        <v>40796527</v>
      </c>
      <c r="D11" s="386">
        <f>SUM(D7:D10)</f>
        <v>348317</v>
      </c>
      <c r="E11" s="565">
        <f>SUM(E7:E10)</f>
        <v>342407</v>
      </c>
    </row>
    <row r="12" spans="1:5" ht="17.100000000000001" customHeight="1" thickBot="1" x14ac:dyDescent="0.25">
      <c r="A12" s="637" t="s">
        <v>723</v>
      </c>
      <c r="B12" s="638">
        <v>80433</v>
      </c>
      <c r="C12" s="638">
        <v>80339</v>
      </c>
      <c r="D12" s="638">
        <v>0</v>
      </c>
      <c r="E12" s="639">
        <v>0</v>
      </c>
    </row>
    <row r="13" spans="1:5" ht="17.100000000000001" hidden="1" customHeight="1" x14ac:dyDescent="0.2">
      <c r="A13" s="515" t="s">
        <v>724</v>
      </c>
      <c r="B13" s="384">
        <v>0</v>
      </c>
      <c r="C13" s="384">
        <v>0</v>
      </c>
      <c r="D13" s="384">
        <v>0</v>
      </c>
      <c r="E13" s="516">
        <v>0</v>
      </c>
    </row>
    <row r="14" spans="1:5" ht="17.100000000000001" hidden="1" customHeight="1" thickBot="1" x14ac:dyDescent="0.25">
      <c r="A14" s="640" t="s">
        <v>695</v>
      </c>
      <c r="B14" s="641">
        <v>0</v>
      </c>
      <c r="C14" s="641">
        <v>0</v>
      </c>
      <c r="D14" s="641">
        <v>0</v>
      </c>
      <c r="E14" s="642">
        <v>0</v>
      </c>
    </row>
    <row r="15" spans="1:5" ht="17.100000000000001" customHeight="1" thickBot="1" x14ac:dyDescent="0.25">
      <c r="A15" s="79" t="s">
        <v>712</v>
      </c>
      <c r="B15" s="408">
        <f>SUM(B11:B14)</f>
        <v>40247160</v>
      </c>
      <c r="C15" s="408">
        <f>SUM(C11:C14)</f>
        <v>40876866</v>
      </c>
      <c r="D15" s="408">
        <f>SUM(D11:D14)</f>
        <v>348317</v>
      </c>
      <c r="E15" s="409">
        <f>SUM(E11:E14)</f>
        <v>342407</v>
      </c>
    </row>
    <row r="16" spans="1:5" ht="9.9499999999999993" customHeight="1" thickBot="1" x14ac:dyDescent="0.25">
      <c r="A16" s="644"/>
      <c r="B16" s="645"/>
      <c r="C16" s="645"/>
      <c r="D16" s="646"/>
      <c r="E16" s="967"/>
    </row>
    <row r="17" spans="1:8" ht="17.100000000000001" customHeight="1" thickBot="1" x14ac:dyDescent="0.25">
      <c r="A17" s="491" t="s">
        <v>725</v>
      </c>
      <c r="B17" s="647"/>
      <c r="C17" s="647"/>
      <c r="D17" s="647"/>
      <c r="E17" s="647"/>
    </row>
    <row r="18" spans="1:8" ht="17.100000000000001" customHeight="1" x14ac:dyDescent="0.2">
      <c r="A18" s="648" t="s">
        <v>643</v>
      </c>
      <c r="B18" s="566">
        <v>205093783</v>
      </c>
      <c r="C18" s="566">
        <v>205093783</v>
      </c>
      <c r="D18" s="566">
        <v>2758408</v>
      </c>
      <c r="E18" s="567">
        <v>2789736</v>
      </c>
    </row>
    <row r="19" spans="1:8" ht="17.100000000000001" customHeight="1" x14ac:dyDescent="0.2">
      <c r="A19" s="515" t="s">
        <v>727</v>
      </c>
      <c r="B19" s="384">
        <v>30032000</v>
      </c>
      <c r="C19" s="384">
        <v>37839000</v>
      </c>
      <c r="D19" s="384">
        <v>22713</v>
      </c>
      <c r="E19" s="516">
        <v>19186</v>
      </c>
    </row>
    <row r="20" spans="1:8" ht="24.95" customHeight="1" thickBot="1" x14ac:dyDescent="0.25">
      <c r="A20" s="515" t="s">
        <v>728</v>
      </c>
      <c r="B20" s="384">
        <v>222315</v>
      </c>
      <c r="C20" s="384">
        <v>326127</v>
      </c>
      <c r="D20" s="384">
        <v>2267</v>
      </c>
      <c r="E20" s="516">
        <v>2571</v>
      </c>
    </row>
    <row r="21" spans="1:8" ht="24.95" hidden="1" customHeight="1" thickBot="1" x14ac:dyDescent="0.25">
      <c r="A21" s="649" t="s">
        <v>729</v>
      </c>
      <c r="B21" s="650">
        <v>0</v>
      </c>
      <c r="C21" s="650">
        <v>0</v>
      </c>
      <c r="D21" s="650">
        <v>0</v>
      </c>
      <c r="E21" s="651">
        <v>0</v>
      </c>
    </row>
    <row r="22" spans="1:8" ht="24.95" customHeight="1" thickBot="1" x14ac:dyDescent="0.25">
      <c r="A22" s="643" t="s">
        <v>713</v>
      </c>
      <c r="B22" s="386">
        <f>SUM(B18:B21)</f>
        <v>235348098</v>
      </c>
      <c r="C22" s="386">
        <f>SUM(C18:C21)</f>
        <v>243258910</v>
      </c>
      <c r="D22" s="386">
        <f>SUM(D18:D21)</f>
        <v>2783388</v>
      </c>
      <c r="E22" s="565">
        <f>SUM(E18:E21)</f>
        <v>2811493</v>
      </c>
      <c r="G22" s="326"/>
      <c r="H22" s="326"/>
    </row>
    <row r="23" spans="1:8" ht="17.100000000000001" customHeight="1" x14ac:dyDescent="0.2">
      <c r="A23" s="648" t="s">
        <v>738</v>
      </c>
      <c r="B23" s="566">
        <v>0</v>
      </c>
      <c r="C23" s="566">
        <v>738</v>
      </c>
      <c r="D23" s="566">
        <v>0</v>
      </c>
      <c r="E23" s="567">
        <v>0</v>
      </c>
    </row>
    <row r="24" spans="1:8" ht="17.100000000000001" hidden="1" customHeight="1" thickBot="1" x14ac:dyDescent="0.25">
      <c r="A24" s="649" t="s">
        <v>739</v>
      </c>
      <c r="B24" s="650">
        <v>0</v>
      </c>
      <c r="C24" s="650">
        <v>0</v>
      </c>
      <c r="D24" s="650">
        <v>0</v>
      </c>
      <c r="E24" s="651">
        <v>0</v>
      </c>
    </row>
    <row r="25" spans="1:8" ht="17.100000000000001" customHeight="1" thickBot="1" x14ac:dyDescent="0.25">
      <c r="A25" s="652" t="s">
        <v>714</v>
      </c>
      <c r="B25" s="653">
        <f>SUM(B22:B24)</f>
        <v>235348098</v>
      </c>
      <c r="C25" s="653">
        <f>SUM(C22:C24)</f>
        <v>243259648</v>
      </c>
      <c r="D25" s="653">
        <f>SUM(D22:D24)</f>
        <v>2783388</v>
      </c>
      <c r="E25" s="654">
        <f>SUM(E22:E24)</f>
        <v>2811493</v>
      </c>
    </row>
    <row r="26" spans="1:8" ht="9.9499999999999993" customHeight="1" thickBot="1" x14ac:dyDescent="0.25">
      <c r="A26" s="394"/>
      <c r="B26" s="655"/>
      <c r="C26" s="655"/>
      <c r="D26" s="655"/>
      <c r="E26" s="655"/>
    </row>
    <row r="27" spans="1:8" ht="17.100000000000001" customHeight="1" thickBot="1" x14ac:dyDescent="0.25">
      <c r="A27" s="643" t="s">
        <v>298</v>
      </c>
      <c r="B27" s="386">
        <v>2582949</v>
      </c>
      <c r="C27" s="386">
        <v>1471990</v>
      </c>
      <c r="D27" s="386">
        <v>20168</v>
      </c>
      <c r="E27" s="565">
        <v>17724</v>
      </c>
      <c r="G27" s="326"/>
    </row>
    <row r="28" spans="1:8" ht="9.9499999999999993" customHeight="1" thickBot="1" x14ac:dyDescent="0.25">
      <c r="A28" s="656"/>
      <c r="B28" s="657"/>
      <c r="C28" s="657"/>
      <c r="D28" s="657"/>
      <c r="E28" s="657"/>
    </row>
    <row r="29" spans="1:8" ht="17.100000000000001" customHeight="1" thickBot="1" x14ac:dyDescent="0.25">
      <c r="A29" s="643" t="s">
        <v>1276</v>
      </c>
      <c r="B29" s="386">
        <f>B15+B25+B27</f>
        <v>278178207</v>
      </c>
      <c r="C29" s="386">
        <f>C15+C25+C27</f>
        <v>285608504</v>
      </c>
      <c r="D29" s="386">
        <f>D15+D25+D27</f>
        <v>3151873</v>
      </c>
      <c r="E29" s="565">
        <f>E15+E25+E27</f>
        <v>3171624</v>
      </c>
    </row>
    <row r="30" spans="1:8" ht="9.9499999999999993" customHeight="1" thickBot="1" x14ac:dyDescent="0.25">
      <c r="A30" s="423"/>
      <c r="B30" s="645"/>
      <c r="C30" s="645"/>
      <c r="D30" s="646"/>
      <c r="E30" s="967"/>
    </row>
    <row r="31" spans="1:8" ht="17.100000000000001" customHeight="1" thickBot="1" x14ac:dyDescent="0.25">
      <c r="A31" s="491" t="s">
        <v>740</v>
      </c>
      <c r="B31" s="647"/>
      <c r="C31" s="647"/>
      <c r="D31" s="647"/>
      <c r="E31" s="647"/>
    </row>
    <row r="32" spans="1:8" ht="17.100000000000001" customHeight="1" x14ac:dyDescent="0.2">
      <c r="A32" s="648" t="s">
        <v>741</v>
      </c>
      <c r="B32" s="566">
        <f>SUM(B33:B36)</f>
        <v>5245822</v>
      </c>
      <c r="C32" s="566">
        <f t="shared" ref="C32:E32" si="0">SUM(C33:C36)</f>
        <v>5245822</v>
      </c>
      <c r="D32" s="566">
        <f t="shared" si="0"/>
        <v>146694</v>
      </c>
      <c r="E32" s="567">
        <f t="shared" si="0"/>
        <v>2014</v>
      </c>
    </row>
    <row r="33" spans="1:5" ht="17.100000000000001" hidden="1" customHeight="1" x14ac:dyDescent="0.2">
      <c r="A33" s="515" t="s">
        <v>743</v>
      </c>
      <c r="B33" s="384">
        <v>0</v>
      </c>
      <c r="C33" s="384">
        <v>0</v>
      </c>
      <c r="D33" s="384">
        <v>0</v>
      </c>
      <c r="E33" s="516">
        <v>0</v>
      </c>
    </row>
    <row r="34" spans="1:5" ht="17.100000000000001" customHeight="1" x14ac:dyDescent="0.2">
      <c r="A34" s="515" t="s">
        <v>726</v>
      </c>
      <c r="B34" s="384">
        <v>5245822</v>
      </c>
      <c r="C34" s="384">
        <v>5245822</v>
      </c>
      <c r="D34" s="384">
        <v>146694</v>
      </c>
      <c r="E34" s="516">
        <v>2014</v>
      </c>
    </row>
    <row r="35" spans="1:5" ht="17.100000000000001" hidden="1" customHeight="1" x14ac:dyDescent="0.2">
      <c r="A35" s="515" t="s">
        <v>720</v>
      </c>
      <c r="B35" s="384">
        <v>0</v>
      </c>
      <c r="C35" s="384">
        <v>0</v>
      </c>
      <c r="D35" s="384">
        <v>0</v>
      </c>
      <c r="E35" s="516">
        <v>0</v>
      </c>
    </row>
    <row r="36" spans="1:5" ht="17.100000000000001" hidden="1" customHeight="1" x14ac:dyDescent="0.2">
      <c r="A36" s="515" t="s">
        <v>744</v>
      </c>
      <c r="B36" s="384">
        <v>0</v>
      </c>
      <c r="C36" s="384">
        <v>0</v>
      </c>
      <c r="D36" s="384">
        <v>0</v>
      </c>
      <c r="E36" s="516">
        <v>0</v>
      </c>
    </row>
    <row r="37" spans="1:5" ht="24.95" customHeight="1" x14ac:dyDescent="0.2">
      <c r="A37" s="515" t="s">
        <v>745</v>
      </c>
      <c r="B37" s="384">
        <f>SUM(B38:B39)</f>
        <v>2455000</v>
      </c>
      <c r="C37" s="384">
        <f t="shared" ref="C37:E37" si="1">SUM(C38:C39)</f>
        <v>2455000</v>
      </c>
      <c r="D37" s="384">
        <f t="shared" si="1"/>
        <v>50761</v>
      </c>
      <c r="E37" s="516">
        <f t="shared" si="1"/>
        <v>0</v>
      </c>
    </row>
    <row r="38" spans="1:5" ht="17.100000000000001" customHeight="1" thickBot="1" x14ac:dyDescent="0.25">
      <c r="A38" s="515" t="s">
        <v>726</v>
      </c>
      <c r="B38" s="384">
        <v>2455000</v>
      </c>
      <c r="C38" s="384">
        <v>2455000</v>
      </c>
      <c r="D38" s="384">
        <v>50761</v>
      </c>
      <c r="E38" s="516">
        <v>0</v>
      </c>
    </row>
    <row r="39" spans="1:5" ht="17.100000000000001" hidden="1" customHeight="1" thickBot="1" x14ac:dyDescent="0.25">
      <c r="A39" s="649" t="s">
        <v>746</v>
      </c>
      <c r="B39" s="650">
        <v>0</v>
      </c>
      <c r="C39" s="650">
        <v>0</v>
      </c>
      <c r="D39" s="650">
        <v>0</v>
      </c>
      <c r="E39" s="651">
        <v>0</v>
      </c>
    </row>
    <row r="40" spans="1:5" ht="17.100000000000001" customHeight="1" thickBot="1" x14ac:dyDescent="0.25">
      <c r="A40" s="79" t="s">
        <v>715</v>
      </c>
      <c r="B40" s="408">
        <f>B32+B37</f>
        <v>7700822</v>
      </c>
      <c r="C40" s="408">
        <f>C32+C37</f>
        <v>7700822</v>
      </c>
      <c r="D40" s="408">
        <f>D32+D37</f>
        <v>197455</v>
      </c>
      <c r="E40" s="409">
        <f>E32+E37</f>
        <v>2014</v>
      </c>
    </row>
    <row r="41" spans="1:5" ht="9.9499999999999993" customHeight="1" thickBot="1" x14ac:dyDescent="0.25">
      <c r="A41" s="423"/>
      <c r="B41" s="658"/>
      <c r="C41" s="658"/>
      <c r="D41" s="659"/>
      <c r="E41" s="968"/>
    </row>
    <row r="42" spans="1:5" ht="17.100000000000001" customHeight="1" thickBot="1" x14ac:dyDescent="0.25">
      <c r="A42" s="79" t="s">
        <v>960</v>
      </c>
      <c r="B42" s="408">
        <f>B29+B40</f>
        <v>285879029</v>
      </c>
      <c r="C42" s="408">
        <f>C29+C40</f>
        <v>293309326</v>
      </c>
      <c r="D42" s="408">
        <f>D29+D40</f>
        <v>3349328</v>
      </c>
      <c r="E42" s="409">
        <f>E29+E40</f>
        <v>3173638</v>
      </c>
    </row>
    <row r="43" spans="1:5" ht="9.9499999999999993" customHeight="1" thickBot="1" x14ac:dyDescent="0.25">
      <c r="A43" s="656"/>
      <c r="B43" s="657"/>
      <c r="C43" s="657"/>
      <c r="D43" s="657"/>
      <c r="E43" s="657"/>
    </row>
    <row r="44" spans="1:5" ht="17.100000000000001" hidden="1" customHeight="1" thickBot="1" x14ac:dyDescent="0.25">
      <c r="A44" s="79" t="s">
        <v>747</v>
      </c>
      <c r="B44" s="408">
        <f>B45</f>
        <v>0</v>
      </c>
      <c r="C44" s="408">
        <f>C45</f>
        <v>0</v>
      </c>
      <c r="D44" s="408">
        <f>D45</f>
        <v>0</v>
      </c>
      <c r="E44" s="409">
        <f>E45</f>
        <v>0</v>
      </c>
    </row>
    <row r="45" spans="1:5" ht="17.100000000000001" hidden="1" customHeight="1" thickBot="1" x14ac:dyDescent="0.25">
      <c r="A45" s="637" t="s">
        <v>748</v>
      </c>
      <c r="B45" s="638">
        <v>0</v>
      </c>
      <c r="C45" s="638">
        <v>0</v>
      </c>
      <c r="D45" s="638">
        <v>0</v>
      </c>
      <c r="E45" s="639">
        <v>0</v>
      </c>
    </row>
    <row r="46" spans="1:5" ht="24.95" hidden="1" customHeight="1" thickBot="1" x14ac:dyDescent="0.25">
      <c r="A46" s="79" t="s">
        <v>961</v>
      </c>
      <c r="B46" s="408">
        <f>B42+B44</f>
        <v>285879029</v>
      </c>
      <c r="C46" s="408">
        <f>C42+C44</f>
        <v>293309326</v>
      </c>
      <c r="D46" s="408">
        <f>D42+D44</f>
        <v>3349328</v>
      </c>
      <c r="E46" s="409">
        <f>E42+E44</f>
        <v>3173638</v>
      </c>
    </row>
    <row r="47" spans="1:5" ht="9.9499999999999993" hidden="1" customHeight="1" thickBot="1" x14ac:dyDescent="0.25">
      <c r="A47" s="423"/>
      <c r="B47" s="660"/>
      <c r="C47" s="660"/>
      <c r="D47" s="424"/>
      <c r="E47" s="397"/>
    </row>
    <row r="48" spans="1:5" ht="17.100000000000001" customHeight="1" thickBot="1" x14ac:dyDescent="0.25">
      <c r="A48" s="661" t="s">
        <v>385</v>
      </c>
      <c r="B48" s="662">
        <v>142237718</v>
      </c>
      <c r="C48" s="662">
        <v>148828312</v>
      </c>
      <c r="D48" s="662">
        <v>854071</v>
      </c>
      <c r="E48" s="663">
        <v>831002</v>
      </c>
    </row>
    <row r="49" spans="1:5" ht="17.100000000000001" customHeight="1" thickBot="1" x14ac:dyDescent="0.25">
      <c r="A49" s="661" t="s">
        <v>589</v>
      </c>
      <c r="B49" s="662">
        <v>143641311</v>
      </c>
      <c r="C49" s="662">
        <v>144481014</v>
      </c>
      <c r="D49" s="662">
        <v>2495257</v>
      </c>
      <c r="E49" s="663">
        <v>2342636</v>
      </c>
    </row>
    <row r="50" spans="1:5" x14ac:dyDescent="0.2">
      <c r="A50" s="459"/>
      <c r="B50" s="245"/>
      <c r="C50" s="245"/>
      <c r="D50" s="245"/>
      <c r="E50" s="245"/>
    </row>
    <row r="52" spans="1:5" ht="17.100000000000001" customHeight="1" thickBot="1" x14ac:dyDescent="0.25">
      <c r="A52" s="1738"/>
      <c r="B52" s="1736" t="s">
        <v>197</v>
      </c>
      <c r="C52" s="1736"/>
      <c r="D52" s="1736" t="s">
        <v>198</v>
      </c>
      <c r="E52" s="1737"/>
    </row>
    <row r="53" spans="1:5" ht="17.100000000000001" customHeight="1" x14ac:dyDescent="0.2">
      <c r="A53" s="1739"/>
      <c r="B53" s="241" t="s">
        <v>84</v>
      </c>
      <c r="C53" s="241" t="s">
        <v>85</v>
      </c>
      <c r="D53" s="241" t="s">
        <v>82</v>
      </c>
      <c r="E53" s="242" t="s">
        <v>83</v>
      </c>
    </row>
    <row r="54" spans="1:5" ht="17.100000000000001" customHeight="1" thickBot="1" x14ac:dyDescent="0.25">
      <c r="A54" s="634" t="s">
        <v>979</v>
      </c>
      <c r="B54" s="635"/>
      <c r="C54" s="635"/>
      <c r="D54" s="635"/>
      <c r="E54" s="635"/>
    </row>
    <row r="55" spans="1:5" ht="17.100000000000001" customHeight="1" thickBot="1" x14ac:dyDescent="0.25">
      <c r="A55" s="481" t="s">
        <v>716</v>
      </c>
      <c r="B55" s="636"/>
      <c r="C55" s="636"/>
      <c r="D55" s="636"/>
      <c r="E55" s="636"/>
    </row>
    <row r="56" spans="1:5" ht="17.100000000000001" customHeight="1" x14ac:dyDescent="0.2">
      <c r="A56" s="637" t="s">
        <v>717</v>
      </c>
      <c r="B56" s="638"/>
      <c r="C56" s="638"/>
      <c r="D56" s="638"/>
      <c r="E56" s="639"/>
    </row>
    <row r="57" spans="1:5" ht="17.100000000000001" customHeight="1" x14ac:dyDescent="0.2">
      <c r="A57" s="515" t="s">
        <v>718</v>
      </c>
      <c r="B57" s="384">
        <v>17780971</v>
      </c>
      <c r="C57" s="384">
        <v>17711933</v>
      </c>
      <c r="D57" s="384">
        <v>172061</v>
      </c>
      <c r="E57" s="516">
        <v>38397</v>
      </c>
    </row>
    <row r="58" spans="1:5" ht="17.100000000000001" customHeight="1" x14ac:dyDescent="0.2">
      <c r="A58" s="515" t="s">
        <v>719</v>
      </c>
      <c r="B58" s="384">
        <v>12180402</v>
      </c>
      <c r="C58" s="384">
        <v>12276709</v>
      </c>
      <c r="D58" s="384">
        <v>45073</v>
      </c>
      <c r="E58" s="516">
        <v>162466</v>
      </c>
    </row>
    <row r="59" spans="1:5" ht="17.100000000000001" customHeight="1" x14ac:dyDescent="0.2">
      <c r="A59" s="515" t="s">
        <v>720</v>
      </c>
      <c r="B59" s="384">
        <v>4723072</v>
      </c>
      <c r="C59" s="384">
        <v>4760397</v>
      </c>
      <c r="D59" s="384">
        <v>12290</v>
      </c>
      <c r="E59" s="516">
        <v>57389</v>
      </c>
    </row>
    <row r="60" spans="1:5" ht="17.100000000000001" customHeight="1" thickBot="1" x14ac:dyDescent="0.25">
      <c r="A60" s="640" t="s">
        <v>721</v>
      </c>
      <c r="B60" s="641">
        <v>2910254</v>
      </c>
      <c r="C60" s="641">
        <v>2807456</v>
      </c>
      <c r="D60" s="641">
        <v>56775</v>
      </c>
      <c r="E60" s="642">
        <v>48286</v>
      </c>
    </row>
    <row r="61" spans="1:5" ht="17.100000000000001" customHeight="1" thickBot="1" x14ac:dyDescent="0.25">
      <c r="A61" s="643" t="s">
        <v>711</v>
      </c>
      <c r="B61" s="386">
        <f>SUM(B57:B60)</f>
        <v>37594699</v>
      </c>
      <c r="C61" s="386">
        <f>SUM(C57:C60)</f>
        <v>37556495</v>
      </c>
      <c r="D61" s="386">
        <f>SUM(D57:D60)</f>
        <v>286199</v>
      </c>
      <c r="E61" s="565">
        <f>SUM(E57:E60)</f>
        <v>306538</v>
      </c>
    </row>
    <row r="62" spans="1:5" ht="17.100000000000001" customHeight="1" thickBot="1" x14ac:dyDescent="0.25">
      <c r="A62" s="637" t="s">
        <v>723</v>
      </c>
      <c r="B62" s="638">
        <v>139953</v>
      </c>
      <c r="C62" s="638">
        <v>141615</v>
      </c>
      <c r="D62" s="638">
        <v>0</v>
      </c>
      <c r="E62" s="639">
        <v>0</v>
      </c>
    </row>
    <row r="63" spans="1:5" ht="17.100000000000001" hidden="1" customHeight="1" x14ac:dyDescent="0.2">
      <c r="A63" s="515" t="s">
        <v>724</v>
      </c>
      <c r="B63" s="384">
        <v>0</v>
      </c>
      <c r="C63" s="384">
        <v>0</v>
      </c>
      <c r="D63" s="384">
        <v>0</v>
      </c>
      <c r="E63" s="516">
        <v>0</v>
      </c>
    </row>
    <row r="64" spans="1:5" ht="17.100000000000001" hidden="1" customHeight="1" thickBot="1" x14ac:dyDescent="0.25">
      <c r="A64" s="640" t="s">
        <v>695</v>
      </c>
      <c r="B64" s="641">
        <v>0</v>
      </c>
      <c r="C64" s="641">
        <v>0</v>
      </c>
      <c r="D64" s="641">
        <v>0</v>
      </c>
      <c r="E64" s="642">
        <v>0</v>
      </c>
    </row>
    <row r="65" spans="1:5" ht="17.100000000000001" customHeight="1" thickBot="1" x14ac:dyDescent="0.25">
      <c r="A65" s="79" t="s">
        <v>712</v>
      </c>
      <c r="B65" s="408">
        <f>SUM(B61:B64)</f>
        <v>37734652</v>
      </c>
      <c r="C65" s="408">
        <f>SUM(C61:C64)</f>
        <v>37698110</v>
      </c>
      <c r="D65" s="408">
        <f>SUM(D61:D64)</f>
        <v>286199</v>
      </c>
      <c r="E65" s="409">
        <f>SUM(E61:E64)</f>
        <v>306538</v>
      </c>
    </row>
    <row r="66" spans="1:5" ht="9.9499999999999993" customHeight="1" thickBot="1" x14ac:dyDescent="0.25">
      <c r="A66" s="644"/>
      <c r="B66" s="645"/>
      <c r="C66" s="645"/>
      <c r="D66" s="646"/>
      <c r="E66" s="646"/>
    </row>
    <row r="67" spans="1:5" ht="17.100000000000001" customHeight="1" thickBot="1" x14ac:dyDescent="0.25">
      <c r="A67" s="491" t="s">
        <v>725</v>
      </c>
      <c r="B67" s="647"/>
      <c r="C67" s="647"/>
      <c r="D67" s="647"/>
      <c r="E67" s="647"/>
    </row>
    <row r="68" spans="1:5" ht="17.100000000000001" customHeight="1" x14ac:dyDescent="0.2">
      <c r="A68" s="648" t="s">
        <v>643</v>
      </c>
      <c r="B68" s="566">
        <v>254956265</v>
      </c>
      <c r="C68" s="566">
        <v>254956265</v>
      </c>
      <c r="D68" s="566">
        <v>4264152</v>
      </c>
      <c r="E68" s="567">
        <v>4260275</v>
      </c>
    </row>
    <row r="69" spans="1:5" ht="17.100000000000001" customHeight="1" x14ac:dyDescent="0.2">
      <c r="A69" s="515" t="s">
        <v>727</v>
      </c>
      <c r="B69" s="384">
        <v>66775000</v>
      </c>
      <c r="C69" s="384">
        <v>81157400</v>
      </c>
      <c r="D69" s="384">
        <v>147744</v>
      </c>
      <c r="E69" s="516">
        <v>123087</v>
      </c>
    </row>
    <row r="70" spans="1:5" ht="24.95" customHeight="1" x14ac:dyDescent="0.2">
      <c r="A70" s="515" t="s">
        <v>728</v>
      </c>
      <c r="B70" s="384">
        <v>341659</v>
      </c>
      <c r="C70" s="384">
        <v>374641</v>
      </c>
      <c r="D70" s="384">
        <v>3981</v>
      </c>
      <c r="E70" s="516">
        <v>4059</v>
      </c>
    </row>
    <row r="71" spans="1:5" ht="24.95" hidden="1" customHeight="1" thickBot="1" x14ac:dyDescent="0.25">
      <c r="A71" s="649" t="s">
        <v>729</v>
      </c>
      <c r="B71" s="650">
        <v>0</v>
      </c>
      <c r="C71" s="650">
        <v>0</v>
      </c>
      <c r="D71" s="650">
        <v>0</v>
      </c>
      <c r="E71" s="651">
        <v>0</v>
      </c>
    </row>
    <row r="72" spans="1:5" s="1685" customFormat="1" ht="24.95" customHeight="1" thickBot="1" x14ac:dyDescent="0.25">
      <c r="A72" s="640" t="s">
        <v>429</v>
      </c>
      <c r="B72" s="641"/>
      <c r="C72" s="641"/>
      <c r="D72" s="641"/>
      <c r="E72" s="642"/>
    </row>
    <row r="73" spans="1:5" ht="24.95" customHeight="1" thickBot="1" x14ac:dyDescent="0.25">
      <c r="A73" s="643" t="s">
        <v>713</v>
      </c>
      <c r="B73" s="386">
        <f>SUM(B68:B71)</f>
        <v>322072924</v>
      </c>
      <c r="C73" s="386">
        <f>SUM(C68:C71)</f>
        <v>336488306</v>
      </c>
      <c r="D73" s="386">
        <f>SUM(D68:D71)</f>
        <v>4415877</v>
      </c>
      <c r="E73" s="565">
        <f>SUM(E68:E71)</f>
        <v>4387421</v>
      </c>
    </row>
    <row r="74" spans="1:5" ht="17.100000000000001" customHeight="1" x14ac:dyDescent="0.2">
      <c r="A74" s="648" t="s">
        <v>738</v>
      </c>
      <c r="B74" s="566">
        <v>2664</v>
      </c>
      <c r="C74" s="566">
        <v>295171</v>
      </c>
      <c r="D74" s="566">
        <v>0</v>
      </c>
      <c r="E74" s="567">
        <v>0</v>
      </c>
    </row>
    <row r="75" spans="1:5" ht="17.100000000000001" hidden="1" customHeight="1" thickBot="1" x14ac:dyDescent="0.25">
      <c r="A75" s="649" t="s">
        <v>739</v>
      </c>
      <c r="B75" s="650">
        <v>0</v>
      </c>
      <c r="C75" s="650">
        <v>0</v>
      </c>
      <c r="D75" s="650">
        <v>0</v>
      </c>
      <c r="E75" s="651">
        <v>0</v>
      </c>
    </row>
    <row r="76" spans="1:5" ht="17.100000000000001" customHeight="1" thickBot="1" x14ac:dyDescent="0.25">
      <c r="A76" s="652" t="s">
        <v>714</v>
      </c>
      <c r="B76" s="653">
        <f>SUM(B73:B75)</f>
        <v>322075588</v>
      </c>
      <c r="C76" s="653">
        <f>SUM(C73:C75)</f>
        <v>336783477</v>
      </c>
      <c r="D76" s="653">
        <f>SUM(D73:D75)</f>
        <v>4415877</v>
      </c>
      <c r="E76" s="654">
        <f>SUM(E73:E75)</f>
        <v>4387421</v>
      </c>
    </row>
    <row r="77" spans="1:5" ht="9.9499999999999993" customHeight="1" thickBot="1" x14ac:dyDescent="0.25">
      <c r="A77" s="394"/>
      <c r="B77" s="655"/>
      <c r="C77" s="655"/>
      <c r="D77" s="655"/>
      <c r="E77" s="655"/>
    </row>
    <row r="78" spans="1:5" ht="17.100000000000001" customHeight="1" thickBot="1" x14ac:dyDescent="0.25">
      <c r="A78" s="643" t="s">
        <v>298</v>
      </c>
      <c r="B78" s="386">
        <v>716656</v>
      </c>
      <c r="C78" s="386">
        <v>653246</v>
      </c>
      <c r="D78" s="386">
        <v>9048</v>
      </c>
      <c r="E78" s="565">
        <v>20815</v>
      </c>
    </row>
    <row r="79" spans="1:5" ht="9.9499999999999993" customHeight="1" thickBot="1" x14ac:dyDescent="0.25">
      <c r="A79" s="656"/>
      <c r="B79" s="657"/>
      <c r="C79" s="657"/>
      <c r="D79" s="657"/>
      <c r="E79" s="657"/>
    </row>
    <row r="80" spans="1:5" ht="17.100000000000001" customHeight="1" thickBot="1" x14ac:dyDescent="0.25">
      <c r="A80" s="643" t="s">
        <v>1276</v>
      </c>
      <c r="B80" s="386">
        <f>B65+B76+B78</f>
        <v>360526896</v>
      </c>
      <c r="C80" s="386">
        <f>C65+C76+C78</f>
        <v>375134833</v>
      </c>
      <c r="D80" s="386">
        <f>D65+D76+D78</f>
        <v>4711124</v>
      </c>
      <c r="E80" s="565">
        <f>E65+E76+E78</f>
        <v>4714774</v>
      </c>
    </row>
    <row r="81" spans="1:6" ht="9.9499999999999993" customHeight="1" thickBot="1" x14ac:dyDescent="0.25">
      <c r="A81" s="423"/>
      <c r="B81" s="645"/>
      <c r="C81" s="645"/>
      <c r="D81" s="646"/>
      <c r="E81" s="646"/>
    </row>
    <row r="82" spans="1:6" ht="17.100000000000001" customHeight="1" thickBot="1" x14ac:dyDescent="0.25">
      <c r="A82" s="491" t="s">
        <v>740</v>
      </c>
      <c r="B82" s="647"/>
      <c r="C82" s="647"/>
      <c r="D82" s="647"/>
      <c r="E82" s="647"/>
      <c r="F82" s="217"/>
    </row>
    <row r="83" spans="1:6" ht="17.100000000000001" customHeight="1" x14ac:dyDescent="0.2">
      <c r="A83" s="648" t="s">
        <v>741</v>
      </c>
      <c r="B83" s="566">
        <f>SUM(B84:B87)</f>
        <v>7217658</v>
      </c>
      <c r="C83" s="566">
        <f t="shared" ref="C83:E83" si="2">SUM(C84:C87)</f>
        <v>7217658</v>
      </c>
      <c r="D83" s="566">
        <f t="shared" si="2"/>
        <v>102226</v>
      </c>
      <c r="E83" s="567">
        <f t="shared" si="2"/>
        <v>3592</v>
      </c>
      <c r="F83" s="217"/>
    </row>
    <row r="84" spans="1:6" ht="17.100000000000001" hidden="1" customHeight="1" x14ac:dyDescent="0.2">
      <c r="A84" s="515" t="s">
        <v>743</v>
      </c>
      <c r="B84" s="384">
        <v>0</v>
      </c>
      <c r="C84" s="384">
        <v>0</v>
      </c>
      <c r="D84" s="384">
        <v>0</v>
      </c>
      <c r="E84" s="516">
        <v>0</v>
      </c>
      <c r="F84" s="217"/>
    </row>
    <row r="85" spans="1:6" ht="17.100000000000001" customHeight="1" x14ac:dyDescent="0.2">
      <c r="A85" s="515" t="s">
        <v>726</v>
      </c>
      <c r="B85" s="384">
        <v>7217658</v>
      </c>
      <c r="C85" s="384">
        <v>7217658</v>
      </c>
      <c r="D85" s="384">
        <v>102226</v>
      </c>
      <c r="E85" s="516">
        <v>3592</v>
      </c>
      <c r="F85" s="217"/>
    </row>
    <row r="86" spans="1:6" ht="17.100000000000001" hidden="1" customHeight="1" x14ac:dyDescent="0.2">
      <c r="A86" s="515" t="s">
        <v>720</v>
      </c>
      <c r="B86" s="384">
        <v>0</v>
      </c>
      <c r="C86" s="384">
        <v>0</v>
      </c>
      <c r="D86" s="384">
        <v>0</v>
      </c>
      <c r="E86" s="516">
        <v>0</v>
      </c>
      <c r="F86" s="217"/>
    </row>
    <row r="87" spans="1:6" ht="17.100000000000001" hidden="1" customHeight="1" x14ac:dyDescent="0.2">
      <c r="A87" s="515" t="s">
        <v>744</v>
      </c>
      <c r="B87" s="384">
        <v>0</v>
      </c>
      <c r="C87" s="384">
        <v>0</v>
      </c>
      <c r="D87" s="384">
        <v>0</v>
      </c>
      <c r="E87" s="516">
        <v>0</v>
      </c>
      <c r="F87" s="217"/>
    </row>
    <row r="88" spans="1:6" ht="24.95" customHeight="1" x14ac:dyDescent="0.2">
      <c r="A88" s="515" t="s">
        <v>745</v>
      </c>
      <c r="B88" s="384">
        <f>SUM(B89:B90)</f>
        <v>2040000</v>
      </c>
      <c r="C88" s="384">
        <f t="shared" ref="C88:E88" si="3">SUM(C89:C90)</f>
        <v>2040000</v>
      </c>
      <c r="D88" s="384">
        <f t="shared" si="3"/>
        <v>52167</v>
      </c>
      <c r="E88" s="516">
        <f t="shared" si="3"/>
        <v>690</v>
      </c>
      <c r="F88" s="217"/>
    </row>
    <row r="89" spans="1:6" ht="17.100000000000001" customHeight="1" thickBot="1" x14ac:dyDescent="0.25">
      <c r="A89" s="515" t="s">
        <v>719</v>
      </c>
      <c r="B89" s="384">
        <v>2040000</v>
      </c>
      <c r="C89" s="384">
        <v>2040000</v>
      </c>
      <c r="D89" s="384">
        <v>52167</v>
      </c>
      <c r="E89" s="516">
        <v>690</v>
      </c>
      <c r="F89" s="217"/>
    </row>
    <row r="90" spans="1:6" ht="17.100000000000001" hidden="1" customHeight="1" thickBot="1" x14ac:dyDescent="0.25">
      <c r="A90" s="649" t="s">
        <v>746</v>
      </c>
      <c r="B90" s="650">
        <v>0</v>
      </c>
      <c r="C90" s="650">
        <v>0</v>
      </c>
      <c r="D90" s="650">
        <v>0</v>
      </c>
      <c r="E90" s="651">
        <v>0</v>
      </c>
      <c r="F90" s="217"/>
    </row>
    <row r="91" spans="1:6" ht="17.100000000000001" customHeight="1" thickBot="1" x14ac:dyDescent="0.25">
      <c r="A91" s="79" t="s">
        <v>715</v>
      </c>
      <c r="B91" s="408">
        <f>B83+B88</f>
        <v>9257658</v>
      </c>
      <c r="C91" s="408">
        <f>C83+C88</f>
        <v>9257658</v>
      </c>
      <c r="D91" s="408">
        <f>D83+D88</f>
        <v>154393</v>
      </c>
      <c r="E91" s="409">
        <f>E83+E88</f>
        <v>4282</v>
      </c>
      <c r="F91" s="217"/>
    </row>
    <row r="92" spans="1:6" ht="9.9499999999999993" customHeight="1" thickBot="1" x14ac:dyDescent="0.25">
      <c r="A92" s="423"/>
      <c r="B92" s="658"/>
      <c r="C92" s="658"/>
      <c r="D92" s="659"/>
      <c r="E92" s="659"/>
      <c r="F92" s="217"/>
    </row>
    <row r="93" spans="1:6" ht="17.100000000000001" customHeight="1" thickBot="1" x14ac:dyDescent="0.25">
      <c r="A93" s="79" t="s">
        <v>960</v>
      </c>
      <c r="B93" s="408">
        <f>B80+B91</f>
        <v>369784554</v>
      </c>
      <c r="C93" s="408">
        <f>C80+C91</f>
        <v>384392491</v>
      </c>
      <c r="D93" s="408">
        <f>D80+D91</f>
        <v>4865517</v>
      </c>
      <c r="E93" s="409">
        <f>E80+E91</f>
        <v>4719056</v>
      </c>
      <c r="F93" s="217"/>
    </row>
    <row r="94" spans="1:6" ht="9.9499999999999993" customHeight="1" thickBot="1" x14ac:dyDescent="0.25">
      <c r="A94" s="656"/>
      <c r="B94" s="657"/>
      <c r="C94" s="657"/>
      <c r="D94" s="657"/>
      <c r="E94" s="657"/>
      <c r="F94" s="217"/>
    </row>
    <row r="95" spans="1:6" ht="17.100000000000001" hidden="1" customHeight="1" thickBot="1" x14ac:dyDescent="0.25">
      <c r="A95" s="79" t="s">
        <v>747</v>
      </c>
      <c r="B95" s="408">
        <f>B96</f>
        <v>0</v>
      </c>
      <c r="C95" s="408">
        <f>C96</f>
        <v>0</v>
      </c>
      <c r="D95" s="408">
        <f>D96</f>
        <v>0</v>
      </c>
      <c r="E95" s="409">
        <f>E96</f>
        <v>0</v>
      </c>
      <c r="F95" s="217"/>
    </row>
    <row r="96" spans="1:6" ht="17.100000000000001" hidden="1" customHeight="1" thickBot="1" x14ac:dyDescent="0.25">
      <c r="A96" s="637" t="s">
        <v>748</v>
      </c>
      <c r="B96" s="638">
        <v>0</v>
      </c>
      <c r="C96" s="638">
        <v>0</v>
      </c>
      <c r="D96" s="638">
        <v>0</v>
      </c>
      <c r="E96" s="639">
        <v>0</v>
      </c>
      <c r="F96" s="217"/>
    </row>
    <row r="97" spans="1:6" ht="24.95" hidden="1" customHeight="1" thickBot="1" x14ac:dyDescent="0.25">
      <c r="A97" s="79" t="s">
        <v>962</v>
      </c>
      <c r="B97" s="408">
        <f>B93+B95</f>
        <v>369784554</v>
      </c>
      <c r="C97" s="408">
        <f>C93+C95</f>
        <v>384392491</v>
      </c>
      <c r="D97" s="408">
        <f>D93+D95</f>
        <v>4865517</v>
      </c>
      <c r="E97" s="409">
        <f>E93+E95</f>
        <v>4719056</v>
      </c>
      <c r="F97" s="217"/>
    </row>
    <row r="98" spans="1:6" ht="9.9499999999999993" hidden="1" customHeight="1" thickBot="1" x14ac:dyDescent="0.25">
      <c r="A98" s="423"/>
      <c r="B98" s="660"/>
      <c r="C98" s="660"/>
      <c r="D98" s="424"/>
      <c r="E98" s="424"/>
    </row>
    <row r="99" spans="1:6" ht="17.100000000000001" customHeight="1" thickBot="1" x14ac:dyDescent="0.25">
      <c r="A99" s="661" t="s">
        <v>385</v>
      </c>
      <c r="B99" s="662">
        <v>188488877</v>
      </c>
      <c r="C99" s="662">
        <v>201319549</v>
      </c>
      <c r="D99" s="662">
        <v>1001243</v>
      </c>
      <c r="E99" s="663">
        <v>973957</v>
      </c>
    </row>
    <row r="100" spans="1:6" ht="17.100000000000001" customHeight="1" thickBot="1" x14ac:dyDescent="0.25">
      <c r="A100" s="661" t="s">
        <v>589</v>
      </c>
      <c r="B100" s="662">
        <v>181295677</v>
      </c>
      <c r="C100" s="662">
        <v>183072942</v>
      </c>
      <c r="D100" s="662">
        <v>3864274</v>
      </c>
      <c r="E100" s="663">
        <v>3745099</v>
      </c>
    </row>
    <row r="101" spans="1:6" x14ac:dyDescent="0.2">
      <c r="B101" s="393"/>
      <c r="C101" s="393"/>
    </row>
    <row r="102" spans="1:6" x14ac:dyDescent="0.2">
      <c r="A102" s="459"/>
      <c r="B102" s="245"/>
      <c r="C102" s="245"/>
      <c r="D102" s="245"/>
      <c r="E102" s="245"/>
    </row>
    <row r="104" spans="1:6" x14ac:dyDescent="0.2">
      <c r="B104" s="393"/>
      <c r="C104" s="393"/>
    </row>
    <row r="105" spans="1:6" x14ac:dyDescent="0.2">
      <c r="B105" s="393"/>
      <c r="C105" s="393"/>
    </row>
    <row r="106" spans="1:6" x14ac:dyDescent="0.2">
      <c r="B106" s="393"/>
      <c r="C106" s="393"/>
    </row>
    <row r="107" spans="1:6" x14ac:dyDescent="0.2">
      <c r="B107" s="393"/>
      <c r="C107" s="393"/>
    </row>
    <row r="108" spans="1:6" x14ac:dyDescent="0.2">
      <c r="B108" s="393"/>
      <c r="C108" s="393"/>
    </row>
    <row r="109" spans="1:6" x14ac:dyDescent="0.2">
      <c r="B109" s="393"/>
      <c r="C109" s="393"/>
    </row>
    <row r="110" spans="1:6" x14ac:dyDescent="0.2">
      <c r="B110" s="393"/>
      <c r="C110" s="393"/>
    </row>
    <row r="111" spans="1:6" x14ac:dyDescent="0.2">
      <c r="B111" s="393"/>
      <c r="C111" s="393"/>
    </row>
    <row r="112" spans="1:6" x14ac:dyDescent="0.2">
      <c r="B112" s="393"/>
      <c r="C112" s="393"/>
    </row>
    <row r="113" spans="2:3" x14ac:dyDescent="0.2">
      <c r="B113" s="393"/>
      <c r="C113" s="393"/>
    </row>
    <row r="114" spans="2:3" x14ac:dyDescent="0.2">
      <c r="B114" s="393"/>
      <c r="C114" s="393"/>
    </row>
    <row r="115" spans="2:3" x14ac:dyDescent="0.2">
      <c r="B115" s="393"/>
      <c r="C115" s="393"/>
    </row>
    <row r="116" spans="2:3" x14ac:dyDescent="0.2">
      <c r="B116" s="393"/>
      <c r="C116" s="393"/>
    </row>
    <row r="117" spans="2:3" x14ac:dyDescent="0.2">
      <c r="B117" s="393"/>
      <c r="C117" s="393"/>
    </row>
    <row r="118" spans="2:3" x14ac:dyDescent="0.2">
      <c r="B118" s="393"/>
      <c r="C118" s="393"/>
    </row>
    <row r="119" spans="2:3" x14ac:dyDescent="0.2">
      <c r="B119" s="393"/>
      <c r="C119" s="393"/>
    </row>
    <row r="120" spans="2:3" x14ac:dyDescent="0.2">
      <c r="B120" s="393"/>
      <c r="C120" s="393"/>
    </row>
    <row r="121" spans="2:3" x14ac:dyDescent="0.2">
      <c r="B121" s="393"/>
      <c r="C121" s="393"/>
    </row>
    <row r="122" spans="2:3" x14ac:dyDescent="0.2">
      <c r="B122" s="393"/>
      <c r="C122" s="393"/>
    </row>
    <row r="123" spans="2:3" x14ac:dyDescent="0.2">
      <c r="B123" s="393"/>
      <c r="C123" s="393"/>
    </row>
    <row r="124" spans="2:3" x14ac:dyDescent="0.2">
      <c r="B124" s="393"/>
      <c r="C124" s="393"/>
    </row>
    <row r="125" spans="2:3" x14ac:dyDescent="0.2">
      <c r="B125" s="393"/>
      <c r="C125" s="393"/>
    </row>
    <row r="126" spans="2:3" x14ac:dyDescent="0.2">
      <c r="B126" s="393"/>
      <c r="C126" s="393"/>
    </row>
    <row r="127" spans="2:3" x14ac:dyDescent="0.2">
      <c r="B127" s="393"/>
      <c r="C127" s="393"/>
    </row>
    <row r="128" spans="2:3" x14ac:dyDescent="0.2">
      <c r="B128" s="393"/>
      <c r="C128" s="393"/>
    </row>
    <row r="129" spans="2:3" x14ac:dyDescent="0.2">
      <c r="B129" s="393"/>
      <c r="C129" s="393"/>
    </row>
    <row r="130" spans="2:3" x14ac:dyDescent="0.2">
      <c r="B130" s="393"/>
      <c r="C130" s="393"/>
    </row>
    <row r="131" spans="2:3" x14ac:dyDescent="0.2">
      <c r="B131" s="393"/>
      <c r="C131" s="393"/>
    </row>
    <row r="132" spans="2:3" x14ac:dyDescent="0.2">
      <c r="B132" s="393"/>
      <c r="C132" s="393"/>
    </row>
    <row r="133" spans="2:3" x14ac:dyDescent="0.2">
      <c r="B133" s="393"/>
      <c r="C133" s="393"/>
    </row>
    <row r="134" spans="2:3" x14ac:dyDescent="0.2">
      <c r="B134" s="393"/>
      <c r="C134" s="393"/>
    </row>
    <row r="135" spans="2:3" x14ac:dyDescent="0.2">
      <c r="B135" s="393"/>
      <c r="C135" s="393"/>
    </row>
    <row r="136" spans="2:3" x14ac:dyDescent="0.2">
      <c r="B136" s="393"/>
      <c r="C136" s="393"/>
    </row>
    <row r="137" spans="2:3" x14ac:dyDescent="0.2">
      <c r="B137" s="393"/>
      <c r="C137" s="393"/>
    </row>
    <row r="138" spans="2:3" x14ac:dyDescent="0.2">
      <c r="B138" s="393"/>
      <c r="C138" s="393"/>
    </row>
    <row r="139" spans="2:3" x14ac:dyDescent="0.2">
      <c r="B139" s="393"/>
      <c r="C139" s="393"/>
    </row>
    <row r="140" spans="2:3" x14ac:dyDescent="0.2">
      <c r="B140" s="393"/>
      <c r="C140" s="393"/>
    </row>
    <row r="141" spans="2:3" x14ac:dyDescent="0.2">
      <c r="B141" s="393"/>
      <c r="C141" s="393"/>
    </row>
    <row r="142" spans="2:3" x14ac:dyDescent="0.2">
      <c r="B142" s="393"/>
      <c r="C142" s="393"/>
    </row>
    <row r="143" spans="2:3" x14ac:dyDescent="0.2">
      <c r="B143" s="393"/>
      <c r="C143" s="393"/>
    </row>
    <row r="144" spans="2:3" x14ac:dyDescent="0.2">
      <c r="B144" s="393"/>
      <c r="C144" s="393"/>
    </row>
    <row r="145" spans="2:3" x14ac:dyDescent="0.2">
      <c r="B145" s="393"/>
      <c r="C145" s="393"/>
    </row>
    <row r="146" spans="2:3" x14ac:dyDescent="0.2">
      <c r="B146" s="393"/>
      <c r="C146" s="393"/>
    </row>
    <row r="147" spans="2:3" x14ac:dyDescent="0.2">
      <c r="B147" s="393"/>
      <c r="C147" s="393"/>
    </row>
    <row r="148" spans="2:3" x14ac:dyDescent="0.2">
      <c r="B148" s="393"/>
      <c r="C148" s="393"/>
    </row>
    <row r="149" spans="2:3" x14ac:dyDescent="0.2">
      <c r="B149" s="393"/>
      <c r="C149" s="393"/>
    </row>
    <row r="150" spans="2:3" x14ac:dyDescent="0.2">
      <c r="B150" s="393"/>
      <c r="C150" s="393"/>
    </row>
    <row r="151" spans="2:3" x14ac:dyDescent="0.2">
      <c r="B151" s="393"/>
      <c r="C151" s="393"/>
    </row>
    <row r="152" spans="2:3" x14ac:dyDescent="0.2">
      <c r="B152" s="393"/>
      <c r="C152" s="393"/>
    </row>
    <row r="153" spans="2:3" x14ac:dyDescent="0.2">
      <c r="B153" s="393"/>
      <c r="C153" s="393"/>
    </row>
    <row r="154" spans="2:3" x14ac:dyDescent="0.2">
      <c r="B154" s="393"/>
      <c r="C154" s="393"/>
    </row>
    <row r="155" spans="2:3" x14ac:dyDescent="0.2">
      <c r="B155" s="393"/>
      <c r="C155" s="393"/>
    </row>
    <row r="156" spans="2:3" x14ac:dyDescent="0.2">
      <c r="B156" s="393"/>
      <c r="C156" s="393"/>
    </row>
    <row r="157" spans="2:3" x14ac:dyDescent="0.2">
      <c r="B157" s="393"/>
      <c r="C157" s="393"/>
    </row>
    <row r="158" spans="2:3" x14ac:dyDescent="0.2">
      <c r="B158" s="393"/>
      <c r="C158" s="393"/>
    </row>
    <row r="159" spans="2:3" x14ac:dyDescent="0.2">
      <c r="B159" s="393"/>
      <c r="C159" s="393"/>
    </row>
    <row r="160" spans="2:3" x14ac:dyDescent="0.2">
      <c r="B160" s="393"/>
      <c r="C160" s="393"/>
    </row>
    <row r="161" spans="2:3" x14ac:dyDescent="0.2">
      <c r="B161" s="393"/>
      <c r="C161" s="393"/>
    </row>
    <row r="162" spans="2:3" x14ac:dyDescent="0.2">
      <c r="B162" s="393"/>
      <c r="C162" s="393"/>
    </row>
    <row r="163" spans="2:3" x14ac:dyDescent="0.2">
      <c r="B163" s="393"/>
      <c r="C163" s="393"/>
    </row>
    <row r="164" spans="2:3" x14ac:dyDescent="0.2">
      <c r="B164" s="393"/>
      <c r="C164" s="393"/>
    </row>
    <row r="165" spans="2:3" x14ac:dyDescent="0.2">
      <c r="B165" s="393"/>
      <c r="C165" s="393"/>
    </row>
    <row r="166" spans="2:3" x14ac:dyDescent="0.2">
      <c r="B166" s="393"/>
      <c r="C166" s="393"/>
    </row>
    <row r="167" spans="2:3" x14ac:dyDescent="0.2">
      <c r="B167" s="393"/>
      <c r="C167" s="393"/>
    </row>
    <row r="168" spans="2:3" x14ac:dyDescent="0.2">
      <c r="B168" s="393"/>
      <c r="C168" s="393"/>
    </row>
    <row r="169" spans="2:3" x14ac:dyDescent="0.2">
      <c r="B169" s="393"/>
      <c r="C169" s="393"/>
    </row>
    <row r="170" spans="2:3" x14ac:dyDescent="0.2">
      <c r="B170" s="393"/>
      <c r="C170" s="393"/>
    </row>
    <row r="171" spans="2:3" x14ac:dyDescent="0.2">
      <c r="B171" s="393"/>
      <c r="C171" s="393"/>
    </row>
    <row r="172" spans="2:3" x14ac:dyDescent="0.2">
      <c r="B172" s="393"/>
      <c r="C172" s="393"/>
    </row>
    <row r="173" spans="2:3" x14ac:dyDescent="0.2">
      <c r="B173" s="393"/>
      <c r="C173" s="393"/>
    </row>
    <row r="174" spans="2:3" x14ac:dyDescent="0.2">
      <c r="B174" s="393"/>
      <c r="C174" s="393"/>
    </row>
    <row r="175" spans="2:3" x14ac:dyDescent="0.2">
      <c r="B175" s="393"/>
      <c r="C175" s="393"/>
    </row>
    <row r="176" spans="2:3" x14ac:dyDescent="0.2">
      <c r="B176" s="393"/>
      <c r="C176" s="393"/>
    </row>
    <row r="177" spans="2:3" x14ac:dyDescent="0.2">
      <c r="B177" s="393"/>
      <c r="C177" s="393"/>
    </row>
    <row r="178" spans="2:3" x14ac:dyDescent="0.2">
      <c r="B178" s="393"/>
      <c r="C178" s="393"/>
    </row>
    <row r="179" spans="2:3" x14ac:dyDescent="0.2">
      <c r="B179" s="393"/>
      <c r="C179" s="393"/>
    </row>
    <row r="180" spans="2:3" x14ac:dyDescent="0.2">
      <c r="B180" s="393"/>
      <c r="C180" s="393"/>
    </row>
    <row r="181" spans="2:3" x14ac:dyDescent="0.2">
      <c r="B181" s="393"/>
      <c r="C181" s="393"/>
    </row>
    <row r="182" spans="2:3" x14ac:dyDescent="0.2">
      <c r="B182" s="393"/>
      <c r="C182" s="393"/>
    </row>
    <row r="183" spans="2:3" x14ac:dyDescent="0.2">
      <c r="B183" s="393"/>
      <c r="C183" s="393"/>
    </row>
    <row r="184" spans="2:3" x14ac:dyDescent="0.2">
      <c r="B184" s="393"/>
      <c r="C184" s="393"/>
    </row>
    <row r="185" spans="2:3" x14ac:dyDescent="0.2">
      <c r="B185" s="393"/>
      <c r="C185" s="393"/>
    </row>
    <row r="186" spans="2:3" x14ac:dyDescent="0.2">
      <c r="B186" s="393"/>
      <c r="C186" s="393"/>
    </row>
    <row r="187" spans="2:3" x14ac:dyDescent="0.2">
      <c r="B187" s="393"/>
      <c r="C187" s="393"/>
    </row>
    <row r="188" spans="2:3" x14ac:dyDescent="0.2">
      <c r="B188" s="393"/>
      <c r="C188" s="393"/>
    </row>
    <row r="189" spans="2:3" x14ac:dyDescent="0.2">
      <c r="B189" s="393"/>
      <c r="C189" s="393"/>
    </row>
    <row r="190" spans="2:3" x14ac:dyDescent="0.2">
      <c r="B190" s="393"/>
      <c r="C190" s="393"/>
    </row>
    <row r="191" spans="2:3" x14ac:dyDescent="0.2">
      <c r="B191" s="393"/>
      <c r="C191" s="393"/>
    </row>
    <row r="192" spans="2:3" x14ac:dyDescent="0.2">
      <c r="B192" s="393"/>
      <c r="C192" s="393"/>
    </row>
    <row r="193" spans="2:3" x14ac:dyDescent="0.2">
      <c r="B193" s="393"/>
      <c r="C193" s="393"/>
    </row>
    <row r="194" spans="2:3" x14ac:dyDescent="0.2">
      <c r="B194" s="393"/>
      <c r="C194" s="393"/>
    </row>
    <row r="195" spans="2:3" x14ac:dyDescent="0.2">
      <c r="B195" s="393"/>
      <c r="C195" s="393"/>
    </row>
    <row r="196" spans="2:3" x14ac:dyDescent="0.2">
      <c r="B196" s="393"/>
      <c r="C196" s="393"/>
    </row>
    <row r="197" spans="2:3" x14ac:dyDescent="0.2">
      <c r="B197" s="393"/>
      <c r="C197" s="393"/>
    </row>
    <row r="198" spans="2:3" x14ac:dyDescent="0.2">
      <c r="B198" s="393"/>
      <c r="C198" s="393"/>
    </row>
    <row r="199" spans="2:3" x14ac:dyDescent="0.2">
      <c r="B199" s="393"/>
      <c r="C199" s="393"/>
    </row>
    <row r="200" spans="2:3" x14ac:dyDescent="0.2">
      <c r="B200" s="393"/>
      <c r="C200" s="393"/>
    </row>
    <row r="201" spans="2:3" x14ac:dyDescent="0.2">
      <c r="B201" s="393"/>
      <c r="C201" s="393"/>
    </row>
    <row r="202" spans="2:3" x14ac:dyDescent="0.2">
      <c r="B202" s="393"/>
      <c r="C202" s="393"/>
    </row>
    <row r="203" spans="2:3" x14ac:dyDescent="0.2">
      <c r="B203" s="393"/>
      <c r="C203" s="393"/>
    </row>
    <row r="204" spans="2:3" x14ac:dyDescent="0.2">
      <c r="B204" s="393"/>
      <c r="C204" s="393"/>
    </row>
    <row r="205" spans="2:3" x14ac:dyDescent="0.2">
      <c r="B205" s="393"/>
      <c r="C205" s="393"/>
    </row>
    <row r="206" spans="2:3" x14ac:dyDescent="0.2">
      <c r="B206" s="393"/>
      <c r="C206" s="393"/>
    </row>
    <row r="207" spans="2:3" x14ac:dyDescent="0.2">
      <c r="B207" s="393"/>
      <c r="C207" s="393"/>
    </row>
    <row r="208" spans="2:3" x14ac:dyDescent="0.2">
      <c r="B208" s="393"/>
      <c r="C208" s="393"/>
    </row>
    <row r="209" spans="2:3" x14ac:dyDescent="0.2">
      <c r="B209" s="393"/>
      <c r="C209" s="393"/>
    </row>
    <row r="210" spans="2:3" x14ac:dyDescent="0.2">
      <c r="B210" s="393"/>
      <c r="C210" s="393"/>
    </row>
    <row r="211" spans="2:3" x14ac:dyDescent="0.2">
      <c r="B211" s="393"/>
      <c r="C211" s="393"/>
    </row>
    <row r="212" spans="2:3" x14ac:dyDescent="0.2">
      <c r="B212" s="393"/>
      <c r="C212" s="393"/>
    </row>
    <row r="213" spans="2:3" x14ac:dyDescent="0.2">
      <c r="B213" s="393"/>
      <c r="C213" s="393"/>
    </row>
    <row r="214" spans="2:3" x14ac:dyDescent="0.2">
      <c r="B214" s="393"/>
      <c r="C214" s="393"/>
    </row>
    <row r="215" spans="2:3" x14ac:dyDescent="0.2">
      <c r="B215" s="393"/>
      <c r="C215" s="393"/>
    </row>
    <row r="216" spans="2:3" x14ac:dyDescent="0.2">
      <c r="B216" s="393"/>
      <c r="C216" s="393"/>
    </row>
    <row r="217" spans="2:3" x14ac:dyDescent="0.2">
      <c r="B217" s="393"/>
      <c r="C217" s="393"/>
    </row>
    <row r="218" spans="2:3" x14ac:dyDescent="0.2">
      <c r="B218" s="393"/>
      <c r="C218" s="393"/>
    </row>
    <row r="219" spans="2:3" x14ac:dyDescent="0.2">
      <c r="B219" s="393"/>
      <c r="C219" s="393"/>
    </row>
    <row r="220" spans="2:3" x14ac:dyDescent="0.2">
      <c r="B220" s="393"/>
      <c r="C220" s="393"/>
    </row>
    <row r="221" spans="2:3" x14ac:dyDescent="0.2">
      <c r="B221" s="393"/>
      <c r="C221" s="393"/>
    </row>
    <row r="222" spans="2:3" x14ac:dyDescent="0.2">
      <c r="B222" s="393"/>
      <c r="C222" s="393"/>
    </row>
    <row r="223" spans="2:3" x14ac:dyDescent="0.2">
      <c r="B223" s="393"/>
      <c r="C223" s="393"/>
    </row>
    <row r="224" spans="2:3" x14ac:dyDescent="0.2">
      <c r="B224" s="393"/>
      <c r="C224" s="393"/>
    </row>
    <row r="225" spans="2:3" x14ac:dyDescent="0.2">
      <c r="B225" s="393"/>
      <c r="C225" s="393"/>
    </row>
    <row r="226" spans="2:3" x14ac:dyDescent="0.2">
      <c r="B226" s="393"/>
      <c r="C226" s="393"/>
    </row>
    <row r="227" spans="2:3" x14ac:dyDescent="0.2">
      <c r="B227" s="393"/>
      <c r="C227" s="393"/>
    </row>
    <row r="228" spans="2:3" x14ac:dyDescent="0.2">
      <c r="B228" s="393"/>
      <c r="C228" s="393"/>
    </row>
    <row r="229" spans="2:3" x14ac:dyDescent="0.2">
      <c r="B229" s="393"/>
      <c r="C229" s="393"/>
    </row>
    <row r="230" spans="2:3" x14ac:dyDescent="0.2">
      <c r="B230" s="393"/>
      <c r="C230" s="393"/>
    </row>
    <row r="231" spans="2:3" x14ac:dyDescent="0.2">
      <c r="B231" s="393"/>
      <c r="C231" s="393"/>
    </row>
    <row r="232" spans="2:3" x14ac:dyDescent="0.2">
      <c r="B232" s="393"/>
      <c r="C232" s="393"/>
    </row>
    <row r="233" spans="2:3" x14ac:dyDescent="0.2">
      <c r="B233" s="393"/>
      <c r="C233" s="393"/>
    </row>
    <row r="234" spans="2:3" x14ac:dyDescent="0.2">
      <c r="B234" s="393"/>
      <c r="C234" s="393"/>
    </row>
    <row r="235" spans="2:3" x14ac:dyDescent="0.2">
      <c r="B235" s="393"/>
      <c r="C235" s="393"/>
    </row>
    <row r="236" spans="2:3" x14ac:dyDescent="0.2">
      <c r="B236" s="393"/>
      <c r="C236" s="393"/>
    </row>
    <row r="237" spans="2:3" x14ac:dyDescent="0.2">
      <c r="B237" s="393"/>
      <c r="C237" s="393"/>
    </row>
    <row r="238" spans="2:3" x14ac:dyDescent="0.2">
      <c r="B238" s="393"/>
      <c r="C238" s="393"/>
    </row>
    <row r="239" spans="2:3" x14ac:dyDescent="0.2">
      <c r="B239" s="393"/>
      <c r="C239" s="393"/>
    </row>
    <row r="240" spans="2:3" x14ac:dyDescent="0.2">
      <c r="B240" s="393"/>
      <c r="C240" s="393"/>
    </row>
    <row r="241" spans="2:3" x14ac:dyDescent="0.2">
      <c r="B241" s="393"/>
      <c r="C241" s="393"/>
    </row>
    <row r="242" spans="2:3" x14ac:dyDescent="0.2">
      <c r="B242" s="393"/>
      <c r="C242" s="393"/>
    </row>
    <row r="243" spans="2:3" x14ac:dyDescent="0.2">
      <c r="B243" s="393"/>
      <c r="C243" s="393"/>
    </row>
    <row r="244" spans="2:3" x14ac:dyDescent="0.2">
      <c r="B244" s="393"/>
      <c r="C244" s="393"/>
    </row>
    <row r="245" spans="2:3" x14ac:dyDescent="0.2">
      <c r="B245" s="393"/>
      <c r="C245" s="393"/>
    </row>
    <row r="246" spans="2:3" x14ac:dyDescent="0.2">
      <c r="B246" s="393"/>
      <c r="C246" s="393"/>
    </row>
    <row r="247" spans="2:3" x14ac:dyDescent="0.2">
      <c r="B247" s="393"/>
      <c r="C247" s="393"/>
    </row>
    <row r="248" spans="2:3" x14ac:dyDescent="0.2">
      <c r="B248" s="393"/>
      <c r="C248" s="393"/>
    </row>
    <row r="249" spans="2:3" x14ac:dyDescent="0.2">
      <c r="B249" s="393"/>
      <c r="C249" s="393"/>
    </row>
    <row r="250" spans="2:3" x14ac:dyDescent="0.2">
      <c r="B250" s="393"/>
      <c r="C250" s="393"/>
    </row>
    <row r="251" spans="2:3" x14ac:dyDescent="0.2">
      <c r="B251" s="393"/>
      <c r="C251" s="393"/>
    </row>
    <row r="252" spans="2:3" x14ac:dyDescent="0.2">
      <c r="B252" s="393"/>
      <c r="C252" s="393"/>
    </row>
    <row r="253" spans="2:3" x14ac:dyDescent="0.2">
      <c r="B253" s="393"/>
      <c r="C253" s="393"/>
    </row>
    <row r="254" spans="2:3" x14ac:dyDescent="0.2">
      <c r="B254" s="393"/>
      <c r="C254" s="393"/>
    </row>
    <row r="255" spans="2:3" x14ac:dyDescent="0.2">
      <c r="B255" s="393"/>
      <c r="C255" s="393"/>
    </row>
    <row r="256" spans="2:3" x14ac:dyDescent="0.2">
      <c r="B256" s="393"/>
      <c r="C256" s="393"/>
    </row>
    <row r="257" spans="2:3" x14ac:dyDescent="0.2">
      <c r="B257" s="393"/>
      <c r="C257" s="393"/>
    </row>
    <row r="258" spans="2:3" x14ac:dyDescent="0.2">
      <c r="B258" s="393"/>
      <c r="C258" s="393"/>
    </row>
    <row r="259" spans="2:3" x14ac:dyDescent="0.2">
      <c r="B259" s="393"/>
      <c r="C259" s="393"/>
    </row>
    <row r="260" spans="2:3" x14ac:dyDescent="0.2">
      <c r="B260" s="393"/>
      <c r="C260" s="393"/>
    </row>
    <row r="261" spans="2:3" x14ac:dyDescent="0.2">
      <c r="B261" s="393"/>
      <c r="C261" s="393"/>
    </row>
    <row r="262" spans="2:3" x14ac:dyDescent="0.2">
      <c r="B262" s="393"/>
      <c r="C262" s="393"/>
    </row>
    <row r="263" spans="2:3" x14ac:dyDescent="0.2">
      <c r="B263" s="393"/>
      <c r="C263" s="393"/>
    </row>
    <row r="264" spans="2:3" x14ac:dyDescent="0.2">
      <c r="B264" s="393"/>
      <c r="C264" s="393"/>
    </row>
    <row r="265" spans="2:3" x14ac:dyDescent="0.2">
      <c r="B265" s="393"/>
      <c r="C265" s="393"/>
    </row>
    <row r="266" spans="2:3" x14ac:dyDescent="0.2">
      <c r="B266" s="393"/>
      <c r="C266" s="393"/>
    </row>
    <row r="267" spans="2:3" x14ac:dyDescent="0.2">
      <c r="B267" s="393"/>
      <c r="C267" s="393"/>
    </row>
    <row r="268" spans="2:3" x14ac:dyDescent="0.2">
      <c r="B268" s="393"/>
      <c r="C268" s="393"/>
    </row>
    <row r="269" spans="2:3" x14ac:dyDescent="0.2">
      <c r="B269" s="393"/>
      <c r="C269" s="393"/>
    </row>
    <row r="270" spans="2:3" x14ac:dyDescent="0.2">
      <c r="B270" s="393"/>
      <c r="C270" s="393"/>
    </row>
    <row r="271" spans="2:3" x14ac:dyDescent="0.2">
      <c r="B271" s="393"/>
      <c r="C271" s="393"/>
    </row>
    <row r="272" spans="2:3" x14ac:dyDescent="0.2">
      <c r="B272" s="393"/>
      <c r="C272" s="393"/>
    </row>
    <row r="273" spans="2:3" x14ac:dyDescent="0.2">
      <c r="B273" s="393"/>
      <c r="C273" s="393"/>
    </row>
    <row r="274" spans="2:3" x14ac:dyDescent="0.2">
      <c r="B274" s="393"/>
      <c r="C274" s="393"/>
    </row>
    <row r="275" spans="2:3" x14ac:dyDescent="0.2">
      <c r="B275" s="393"/>
      <c r="C275" s="393"/>
    </row>
    <row r="276" spans="2:3" x14ac:dyDescent="0.2">
      <c r="B276" s="393"/>
      <c r="C276" s="393"/>
    </row>
    <row r="277" spans="2:3" x14ac:dyDescent="0.2">
      <c r="B277" s="393"/>
      <c r="C277" s="393"/>
    </row>
    <row r="278" spans="2:3" x14ac:dyDescent="0.2">
      <c r="B278" s="393"/>
      <c r="C278" s="393"/>
    </row>
    <row r="279" spans="2:3" x14ac:dyDescent="0.2">
      <c r="B279" s="393"/>
      <c r="C279" s="393"/>
    </row>
    <row r="280" spans="2:3" x14ac:dyDescent="0.2">
      <c r="B280" s="393"/>
      <c r="C280" s="393"/>
    </row>
    <row r="281" spans="2:3" x14ac:dyDescent="0.2">
      <c r="B281" s="393"/>
      <c r="C281" s="393"/>
    </row>
    <row r="282" spans="2:3" x14ac:dyDescent="0.2">
      <c r="B282" s="393"/>
      <c r="C282" s="393"/>
    </row>
    <row r="283" spans="2:3" x14ac:dyDescent="0.2">
      <c r="B283" s="393"/>
      <c r="C283" s="393"/>
    </row>
    <row r="284" spans="2:3" x14ac:dyDescent="0.2">
      <c r="B284" s="393"/>
      <c r="C284" s="393"/>
    </row>
    <row r="285" spans="2:3" x14ac:dyDescent="0.2">
      <c r="B285" s="393"/>
      <c r="C285" s="393"/>
    </row>
    <row r="286" spans="2:3" x14ac:dyDescent="0.2">
      <c r="B286" s="393"/>
      <c r="C286" s="393"/>
    </row>
    <row r="287" spans="2:3" x14ac:dyDescent="0.2">
      <c r="B287" s="393"/>
      <c r="C287" s="393"/>
    </row>
    <row r="288" spans="2:3" x14ac:dyDescent="0.2">
      <c r="B288" s="393"/>
      <c r="C288" s="393"/>
    </row>
    <row r="289" spans="2:3" x14ac:dyDescent="0.2">
      <c r="B289" s="393"/>
      <c r="C289" s="393"/>
    </row>
    <row r="290" spans="2:3" x14ac:dyDescent="0.2">
      <c r="B290" s="393"/>
      <c r="C290" s="393"/>
    </row>
    <row r="291" spans="2:3" x14ac:dyDescent="0.2">
      <c r="B291" s="393"/>
      <c r="C291" s="393"/>
    </row>
    <row r="292" spans="2:3" x14ac:dyDescent="0.2">
      <c r="B292" s="393"/>
      <c r="C292" s="393"/>
    </row>
    <row r="293" spans="2:3" x14ac:dyDescent="0.2">
      <c r="B293" s="393"/>
      <c r="C293" s="393"/>
    </row>
    <row r="294" spans="2:3" x14ac:dyDescent="0.2">
      <c r="B294" s="393"/>
      <c r="C294" s="393"/>
    </row>
    <row r="295" spans="2:3" x14ac:dyDescent="0.2">
      <c r="B295" s="393"/>
      <c r="C295" s="393"/>
    </row>
    <row r="296" spans="2:3" x14ac:dyDescent="0.2">
      <c r="B296" s="393"/>
      <c r="C296" s="393"/>
    </row>
    <row r="297" spans="2:3" x14ac:dyDescent="0.2">
      <c r="B297" s="393"/>
      <c r="C297" s="393"/>
    </row>
    <row r="298" spans="2:3" x14ac:dyDescent="0.2">
      <c r="B298" s="393"/>
      <c r="C298" s="393"/>
    </row>
    <row r="299" spans="2:3" x14ac:dyDescent="0.2">
      <c r="B299" s="393"/>
      <c r="C299" s="393"/>
    </row>
    <row r="300" spans="2:3" x14ac:dyDescent="0.2">
      <c r="B300" s="393"/>
      <c r="C300" s="393"/>
    </row>
    <row r="301" spans="2:3" x14ac:dyDescent="0.2">
      <c r="B301" s="393"/>
      <c r="C301" s="393"/>
    </row>
    <row r="302" spans="2:3" x14ac:dyDescent="0.2">
      <c r="B302" s="393"/>
      <c r="C302" s="393"/>
    </row>
    <row r="303" spans="2:3" x14ac:dyDescent="0.2">
      <c r="B303" s="393"/>
      <c r="C303" s="393"/>
    </row>
    <row r="304" spans="2:3" x14ac:dyDescent="0.2">
      <c r="B304" s="393"/>
      <c r="C304" s="393"/>
    </row>
    <row r="305" spans="2:3" x14ac:dyDescent="0.2">
      <c r="B305" s="393"/>
      <c r="C305" s="393"/>
    </row>
    <row r="306" spans="2:3" x14ac:dyDescent="0.2">
      <c r="B306" s="393"/>
      <c r="C306" s="393"/>
    </row>
    <row r="307" spans="2:3" x14ac:dyDescent="0.2">
      <c r="B307" s="393"/>
      <c r="C307" s="393"/>
    </row>
    <row r="308" spans="2:3" x14ac:dyDescent="0.2">
      <c r="B308" s="393"/>
      <c r="C308" s="393"/>
    </row>
    <row r="309" spans="2:3" x14ac:dyDescent="0.2">
      <c r="B309" s="393"/>
      <c r="C309" s="393"/>
    </row>
    <row r="310" spans="2:3" x14ac:dyDescent="0.2">
      <c r="B310" s="393"/>
      <c r="C310" s="393"/>
    </row>
    <row r="311" spans="2:3" x14ac:dyDescent="0.2">
      <c r="B311" s="393"/>
      <c r="C311" s="393"/>
    </row>
    <row r="312" spans="2:3" x14ac:dyDescent="0.2">
      <c r="B312" s="393"/>
      <c r="C312" s="393"/>
    </row>
    <row r="313" spans="2:3" x14ac:dyDescent="0.2">
      <c r="B313" s="393"/>
      <c r="C313" s="393"/>
    </row>
    <row r="314" spans="2:3" x14ac:dyDescent="0.2">
      <c r="B314" s="393"/>
      <c r="C314" s="393"/>
    </row>
    <row r="315" spans="2:3" x14ac:dyDescent="0.2">
      <c r="B315" s="393"/>
      <c r="C315" s="393"/>
    </row>
    <row r="316" spans="2:3" x14ac:dyDescent="0.2">
      <c r="B316" s="393"/>
      <c r="C316" s="393"/>
    </row>
    <row r="317" spans="2:3" x14ac:dyDescent="0.2">
      <c r="B317" s="393"/>
      <c r="C317" s="393"/>
    </row>
    <row r="318" spans="2:3" x14ac:dyDescent="0.2">
      <c r="B318" s="393"/>
      <c r="C318" s="393"/>
    </row>
    <row r="319" spans="2:3" x14ac:dyDescent="0.2">
      <c r="B319" s="393"/>
      <c r="C319" s="393"/>
    </row>
    <row r="320" spans="2:3" x14ac:dyDescent="0.2">
      <c r="B320" s="393"/>
      <c r="C320" s="393"/>
    </row>
    <row r="321" spans="2:3" x14ac:dyDescent="0.2">
      <c r="B321" s="393"/>
      <c r="C321" s="393"/>
    </row>
    <row r="322" spans="2:3" x14ac:dyDescent="0.2">
      <c r="B322" s="393"/>
      <c r="C322" s="393"/>
    </row>
    <row r="323" spans="2:3" x14ac:dyDescent="0.2">
      <c r="B323" s="393"/>
      <c r="C323" s="393"/>
    </row>
    <row r="324" spans="2:3" x14ac:dyDescent="0.2">
      <c r="B324" s="393"/>
      <c r="C324" s="393"/>
    </row>
    <row r="325" spans="2:3" x14ac:dyDescent="0.2">
      <c r="B325" s="393"/>
      <c r="C325" s="393"/>
    </row>
    <row r="326" spans="2:3" x14ac:dyDescent="0.2">
      <c r="B326" s="393"/>
      <c r="C326" s="393"/>
    </row>
    <row r="327" spans="2:3" x14ac:dyDescent="0.2">
      <c r="B327" s="393"/>
      <c r="C327" s="393"/>
    </row>
    <row r="328" spans="2:3" x14ac:dyDescent="0.2">
      <c r="B328" s="393"/>
      <c r="C328" s="393"/>
    </row>
    <row r="329" spans="2:3" x14ac:dyDescent="0.2">
      <c r="B329" s="393"/>
      <c r="C329" s="393"/>
    </row>
    <row r="330" spans="2:3" x14ac:dyDescent="0.2">
      <c r="B330" s="393"/>
      <c r="C330" s="393"/>
    </row>
    <row r="331" spans="2:3" x14ac:dyDescent="0.2">
      <c r="B331" s="393"/>
      <c r="C331" s="393"/>
    </row>
    <row r="332" spans="2:3" x14ac:dyDescent="0.2">
      <c r="B332" s="393"/>
      <c r="C332" s="393"/>
    </row>
    <row r="333" spans="2:3" x14ac:dyDescent="0.2">
      <c r="B333" s="393"/>
      <c r="C333" s="393"/>
    </row>
    <row r="334" spans="2:3" x14ac:dyDescent="0.2">
      <c r="B334" s="393"/>
      <c r="C334" s="393"/>
    </row>
    <row r="335" spans="2:3" x14ac:dyDescent="0.2">
      <c r="B335" s="393"/>
      <c r="C335" s="393"/>
    </row>
    <row r="336" spans="2:3" x14ac:dyDescent="0.2">
      <c r="B336" s="393"/>
      <c r="C336" s="393"/>
    </row>
    <row r="337" spans="2:3" x14ac:dyDescent="0.2">
      <c r="B337" s="393"/>
      <c r="C337" s="393"/>
    </row>
    <row r="338" spans="2:3" x14ac:dyDescent="0.2">
      <c r="B338" s="393"/>
      <c r="C338" s="393"/>
    </row>
    <row r="339" spans="2:3" x14ac:dyDescent="0.2">
      <c r="B339" s="393"/>
      <c r="C339" s="393"/>
    </row>
    <row r="340" spans="2:3" x14ac:dyDescent="0.2">
      <c r="B340" s="393"/>
      <c r="C340" s="393"/>
    </row>
    <row r="341" spans="2:3" x14ac:dyDescent="0.2">
      <c r="B341" s="393"/>
      <c r="C341" s="393"/>
    </row>
    <row r="342" spans="2:3" x14ac:dyDescent="0.2">
      <c r="B342" s="393"/>
      <c r="C342" s="393"/>
    </row>
    <row r="343" spans="2:3" x14ac:dyDescent="0.2">
      <c r="B343" s="393"/>
      <c r="C343" s="393"/>
    </row>
    <row r="344" spans="2:3" x14ac:dyDescent="0.2">
      <c r="B344" s="393"/>
      <c r="C344" s="393"/>
    </row>
    <row r="345" spans="2:3" x14ac:dyDescent="0.2">
      <c r="B345" s="393"/>
      <c r="C345" s="393"/>
    </row>
    <row r="346" spans="2:3" x14ac:dyDescent="0.2">
      <c r="B346" s="393"/>
      <c r="C346" s="393"/>
    </row>
    <row r="347" spans="2:3" x14ac:dyDescent="0.2">
      <c r="B347" s="393"/>
      <c r="C347" s="393"/>
    </row>
    <row r="348" spans="2:3" x14ac:dyDescent="0.2">
      <c r="B348" s="393"/>
      <c r="C348" s="393"/>
    </row>
    <row r="349" spans="2:3" x14ac:dyDescent="0.2">
      <c r="B349" s="393"/>
      <c r="C349" s="393"/>
    </row>
    <row r="350" spans="2:3" x14ac:dyDescent="0.2">
      <c r="B350" s="393"/>
      <c r="C350" s="393"/>
    </row>
    <row r="351" spans="2:3" x14ac:dyDescent="0.2">
      <c r="B351" s="393"/>
      <c r="C351" s="393"/>
    </row>
    <row r="352" spans="2:3" x14ac:dyDescent="0.2">
      <c r="B352" s="393"/>
      <c r="C352" s="393"/>
    </row>
    <row r="353" spans="2:3" x14ac:dyDescent="0.2">
      <c r="B353" s="393"/>
      <c r="C353" s="393"/>
    </row>
    <row r="354" spans="2:3" x14ac:dyDescent="0.2">
      <c r="B354" s="393"/>
      <c r="C354" s="393"/>
    </row>
    <row r="355" spans="2:3" x14ac:dyDescent="0.2">
      <c r="B355" s="393"/>
      <c r="C355" s="393"/>
    </row>
    <row r="356" spans="2:3" x14ac:dyDescent="0.2">
      <c r="B356" s="393"/>
      <c r="C356" s="393"/>
    </row>
    <row r="357" spans="2:3" x14ac:dyDescent="0.2">
      <c r="B357" s="393"/>
      <c r="C357" s="393"/>
    </row>
    <row r="358" spans="2:3" x14ac:dyDescent="0.2">
      <c r="B358" s="393"/>
      <c r="C358" s="393"/>
    </row>
    <row r="359" spans="2:3" x14ac:dyDescent="0.2">
      <c r="B359" s="393"/>
      <c r="C359" s="393"/>
    </row>
    <row r="360" spans="2:3" x14ac:dyDescent="0.2">
      <c r="B360" s="393"/>
      <c r="C360" s="393"/>
    </row>
    <row r="361" spans="2:3" x14ac:dyDescent="0.2">
      <c r="B361" s="393"/>
      <c r="C361" s="393"/>
    </row>
    <row r="362" spans="2:3" x14ac:dyDescent="0.2">
      <c r="B362" s="393"/>
      <c r="C362" s="393"/>
    </row>
    <row r="363" spans="2:3" x14ac:dyDescent="0.2">
      <c r="B363" s="393"/>
      <c r="C363" s="393"/>
    </row>
    <row r="364" spans="2:3" x14ac:dyDescent="0.2">
      <c r="B364" s="393"/>
      <c r="C364" s="393"/>
    </row>
    <row r="365" spans="2:3" x14ac:dyDescent="0.2">
      <c r="B365" s="393"/>
      <c r="C365" s="393"/>
    </row>
    <row r="366" spans="2:3" x14ac:dyDescent="0.2">
      <c r="B366" s="393"/>
      <c r="C366" s="393"/>
    </row>
    <row r="367" spans="2:3" x14ac:dyDescent="0.2">
      <c r="B367" s="393"/>
      <c r="C367" s="393"/>
    </row>
    <row r="368" spans="2:3" x14ac:dyDescent="0.2">
      <c r="B368" s="393"/>
      <c r="C368" s="393"/>
    </row>
    <row r="369" spans="2:3" x14ac:dyDescent="0.2">
      <c r="B369" s="393"/>
      <c r="C369" s="393"/>
    </row>
    <row r="370" spans="2:3" x14ac:dyDescent="0.2">
      <c r="B370" s="393"/>
      <c r="C370" s="393"/>
    </row>
    <row r="371" spans="2:3" x14ac:dyDescent="0.2">
      <c r="B371" s="393"/>
      <c r="C371" s="393"/>
    </row>
    <row r="372" spans="2:3" x14ac:dyDescent="0.2">
      <c r="B372" s="393"/>
      <c r="C372" s="393"/>
    </row>
    <row r="373" spans="2:3" x14ac:dyDescent="0.2">
      <c r="B373" s="393"/>
      <c r="C373" s="393"/>
    </row>
    <row r="374" spans="2:3" x14ac:dyDescent="0.2">
      <c r="B374" s="393"/>
      <c r="C374" s="393"/>
    </row>
    <row r="375" spans="2:3" x14ac:dyDescent="0.2">
      <c r="B375" s="393"/>
      <c r="C375" s="393"/>
    </row>
    <row r="376" spans="2:3" x14ac:dyDescent="0.2">
      <c r="B376" s="393"/>
      <c r="C376" s="393"/>
    </row>
    <row r="377" spans="2:3" x14ac:dyDescent="0.2">
      <c r="B377" s="393"/>
      <c r="C377" s="393"/>
    </row>
    <row r="378" spans="2:3" x14ac:dyDescent="0.2">
      <c r="B378" s="393"/>
      <c r="C378" s="393"/>
    </row>
    <row r="379" spans="2:3" x14ac:dyDescent="0.2">
      <c r="B379" s="393"/>
      <c r="C379" s="393"/>
    </row>
    <row r="380" spans="2:3" x14ac:dyDescent="0.2">
      <c r="B380" s="393"/>
      <c r="C380" s="393"/>
    </row>
    <row r="381" spans="2:3" x14ac:dyDescent="0.2">
      <c r="B381" s="393"/>
      <c r="C381" s="393"/>
    </row>
    <row r="382" spans="2:3" x14ac:dyDescent="0.2">
      <c r="B382" s="393"/>
      <c r="C382" s="393"/>
    </row>
    <row r="383" spans="2:3" x14ac:dyDescent="0.2">
      <c r="B383" s="393"/>
      <c r="C383" s="393"/>
    </row>
    <row r="384" spans="2:3" x14ac:dyDescent="0.2">
      <c r="B384" s="393"/>
      <c r="C384" s="393"/>
    </row>
    <row r="385" spans="2:3" x14ac:dyDescent="0.2">
      <c r="B385" s="393"/>
      <c r="C385" s="393"/>
    </row>
    <row r="386" spans="2:3" x14ac:dyDescent="0.2">
      <c r="B386" s="393"/>
      <c r="C386" s="393"/>
    </row>
    <row r="387" spans="2:3" x14ac:dyDescent="0.2">
      <c r="B387" s="393"/>
      <c r="C387" s="393"/>
    </row>
    <row r="388" spans="2:3" x14ac:dyDescent="0.2">
      <c r="B388" s="393"/>
      <c r="C388" s="393"/>
    </row>
    <row r="389" spans="2:3" x14ac:dyDescent="0.2">
      <c r="B389" s="393"/>
      <c r="C389" s="393"/>
    </row>
    <row r="390" spans="2:3" x14ac:dyDescent="0.2">
      <c r="B390" s="393"/>
      <c r="C390" s="393"/>
    </row>
    <row r="391" spans="2:3" x14ac:dyDescent="0.2">
      <c r="B391" s="393"/>
      <c r="C391" s="393"/>
    </row>
    <row r="392" spans="2:3" x14ac:dyDescent="0.2">
      <c r="B392" s="393"/>
      <c r="C392" s="393"/>
    </row>
    <row r="393" spans="2:3" x14ac:dyDescent="0.2">
      <c r="B393" s="393"/>
      <c r="C393" s="393"/>
    </row>
    <row r="394" spans="2:3" x14ac:dyDescent="0.2">
      <c r="B394" s="393"/>
      <c r="C394" s="393"/>
    </row>
    <row r="395" spans="2:3" x14ac:dyDescent="0.2">
      <c r="B395" s="393"/>
      <c r="C395" s="393"/>
    </row>
    <row r="396" spans="2:3" x14ac:dyDescent="0.2">
      <c r="B396" s="393"/>
      <c r="C396" s="393"/>
    </row>
    <row r="397" spans="2:3" x14ac:dyDescent="0.2">
      <c r="B397" s="393"/>
      <c r="C397" s="393"/>
    </row>
    <row r="398" spans="2:3" x14ac:dyDescent="0.2">
      <c r="B398" s="393"/>
      <c r="C398" s="393"/>
    </row>
    <row r="399" spans="2:3" x14ac:dyDescent="0.2">
      <c r="B399" s="393"/>
      <c r="C399" s="393"/>
    </row>
    <row r="400" spans="2:3" x14ac:dyDescent="0.2">
      <c r="B400" s="393"/>
      <c r="C400" s="393"/>
    </row>
    <row r="401" spans="2:3" x14ac:dyDescent="0.2">
      <c r="B401" s="393"/>
      <c r="C401" s="393"/>
    </row>
    <row r="402" spans="2:3" x14ac:dyDescent="0.2">
      <c r="B402" s="393"/>
      <c r="C402" s="393"/>
    </row>
    <row r="403" spans="2:3" x14ac:dyDescent="0.2">
      <c r="B403" s="393"/>
      <c r="C403" s="393"/>
    </row>
    <row r="404" spans="2:3" x14ac:dyDescent="0.2">
      <c r="B404" s="393"/>
      <c r="C404" s="393"/>
    </row>
    <row r="405" spans="2:3" x14ac:dyDescent="0.2">
      <c r="B405" s="393"/>
      <c r="C405" s="393"/>
    </row>
    <row r="406" spans="2:3" x14ac:dyDescent="0.2">
      <c r="B406" s="393"/>
      <c r="C406" s="393"/>
    </row>
    <row r="407" spans="2:3" x14ac:dyDescent="0.2">
      <c r="B407" s="393"/>
      <c r="C407" s="393"/>
    </row>
    <row r="408" spans="2:3" x14ac:dyDescent="0.2">
      <c r="B408" s="393"/>
      <c r="C408" s="393"/>
    </row>
    <row r="409" spans="2:3" x14ac:dyDescent="0.2">
      <c r="B409" s="393"/>
      <c r="C409" s="393"/>
    </row>
    <row r="410" spans="2:3" x14ac:dyDescent="0.2">
      <c r="B410" s="393"/>
      <c r="C410" s="393"/>
    </row>
    <row r="411" spans="2:3" x14ac:dyDescent="0.2">
      <c r="B411" s="393"/>
      <c r="C411" s="393"/>
    </row>
    <row r="412" spans="2:3" x14ac:dyDescent="0.2">
      <c r="B412" s="393"/>
      <c r="C412" s="393"/>
    </row>
    <row r="413" spans="2:3" x14ac:dyDescent="0.2">
      <c r="B413" s="393"/>
      <c r="C413" s="393"/>
    </row>
    <row r="414" spans="2:3" x14ac:dyDescent="0.2">
      <c r="B414" s="393"/>
      <c r="C414" s="393"/>
    </row>
    <row r="415" spans="2:3" x14ac:dyDescent="0.2">
      <c r="B415" s="393"/>
      <c r="C415" s="393"/>
    </row>
    <row r="416" spans="2:3" x14ac:dyDescent="0.2">
      <c r="B416" s="393"/>
      <c r="C416" s="393"/>
    </row>
    <row r="417" spans="2:3" x14ac:dyDescent="0.2">
      <c r="B417" s="393"/>
      <c r="C417" s="393"/>
    </row>
    <row r="418" spans="2:3" x14ac:dyDescent="0.2">
      <c r="B418" s="393"/>
      <c r="C418" s="393"/>
    </row>
    <row r="419" spans="2:3" x14ac:dyDescent="0.2">
      <c r="B419" s="393"/>
      <c r="C419" s="393"/>
    </row>
    <row r="420" spans="2:3" x14ac:dyDescent="0.2">
      <c r="B420" s="393"/>
      <c r="C420" s="393"/>
    </row>
    <row r="421" spans="2:3" x14ac:dyDescent="0.2">
      <c r="B421" s="393"/>
      <c r="C421" s="393"/>
    </row>
    <row r="422" spans="2:3" x14ac:dyDescent="0.2">
      <c r="B422" s="393"/>
      <c r="C422" s="393"/>
    </row>
    <row r="423" spans="2:3" x14ac:dyDescent="0.2">
      <c r="B423" s="393"/>
      <c r="C423" s="393"/>
    </row>
    <row r="424" spans="2:3" x14ac:dyDescent="0.2">
      <c r="B424" s="393"/>
      <c r="C424" s="393"/>
    </row>
    <row r="425" spans="2:3" x14ac:dyDescent="0.2">
      <c r="B425" s="393"/>
      <c r="C425" s="393"/>
    </row>
    <row r="426" spans="2:3" x14ac:dyDescent="0.2">
      <c r="B426" s="393"/>
      <c r="C426" s="393"/>
    </row>
    <row r="427" spans="2:3" x14ac:dyDescent="0.2">
      <c r="B427" s="393"/>
      <c r="C427" s="393"/>
    </row>
    <row r="428" spans="2:3" x14ac:dyDescent="0.2">
      <c r="B428" s="393"/>
      <c r="C428" s="393"/>
    </row>
    <row r="429" spans="2:3" x14ac:dyDescent="0.2">
      <c r="B429" s="393"/>
      <c r="C429" s="393"/>
    </row>
    <row r="430" spans="2:3" x14ac:dyDescent="0.2">
      <c r="B430" s="393"/>
      <c r="C430" s="393"/>
    </row>
    <row r="431" spans="2:3" x14ac:dyDescent="0.2">
      <c r="B431" s="393"/>
      <c r="C431" s="393"/>
    </row>
    <row r="432" spans="2:3" x14ac:dyDescent="0.2">
      <c r="B432" s="393"/>
      <c r="C432" s="393"/>
    </row>
    <row r="433" spans="2:3" x14ac:dyDescent="0.2">
      <c r="B433" s="393"/>
      <c r="C433" s="393"/>
    </row>
    <row r="434" spans="2:3" x14ac:dyDescent="0.2">
      <c r="B434" s="393"/>
      <c r="C434" s="393"/>
    </row>
    <row r="435" spans="2:3" x14ac:dyDescent="0.2">
      <c r="B435" s="393"/>
      <c r="C435" s="393"/>
    </row>
    <row r="436" spans="2:3" x14ac:dyDescent="0.2">
      <c r="B436" s="393"/>
      <c r="C436" s="393"/>
    </row>
    <row r="437" spans="2:3" x14ac:dyDescent="0.2">
      <c r="B437" s="393"/>
      <c r="C437" s="393"/>
    </row>
    <row r="438" spans="2:3" x14ac:dyDescent="0.2">
      <c r="B438" s="393"/>
      <c r="C438" s="393"/>
    </row>
    <row r="439" spans="2:3" x14ac:dyDescent="0.2">
      <c r="B439" s="393"/>
      <c r="C439" s="393"/>
    </row>
    <row r="440" spans="2:3" x14ac:dyDescent="0.2">
      <c r="B440" s="393"/>
      <c r="C440" s="393"/>
    </row>
    <row r="441" spans="2:3" x14ac:dyDescent="0.2">
      <c r="B441" s="393"/>
      <c r="C441" s="393"/>
    </row>
    <row r="442" spans="2:3" x14ac:dyDescent="0.2">
      <c r="B442" s="393"/>
      <c r="C442" s="393"/>
    </row>
    <row r="443" spans="2:3" x14ac:dyDescent="0.2">
      <c r="B443" s="393"/>
      <c r="C443" s="393"/>
    </row>
    <row r="444" spans="2:3" x14ac:dyDescent="0.2">
      <c r="B444" s="393"/>
      <c r="C444" s="393"/>
    </row>
    <row r="445" spans="2:3" x14ac:dyDescent="0.2">
      <c r="B445" s="393"/>
      <c r="C445" s="393"/>
    </row>
    <row r="446" spans="2:3" x14ac:dyDescent="0.2">
      <c r="B446" s="393"/>
      <c r="C446" s="393"/>
    </row>
    <row r="447" spans="2:3" x14ac:dyDescent="0.2">
      <c r="B447" s="393"/>
      <c r="C447" s="393"/>
    </row>
    <row r="448" spans="2:3" x14ac:dyDescent="0.2">
      <c r="B448" s="393"/>
      <c r="C448" s="393"/>
    </row>
    <row r="449" spans="2:3" x14ac:dyDescent="0.2">
      <c r="B449" s="393"/>
      <c r="C449" s="393"/>
    </row>
    <row r="450" spans="2:3" x14ac:dyDescent="0.2">
      <c r="B450" s="393"/>
      <c r="C450" s="393"/>
    </row>
    <row r="451" spans="2:3" x14ac:dyDescent="0.2">
      <c r="B451" s="393"/>
      <c r="C451" s="393"/>
    </row>
    <row r="452" spans="2:3" x14ac:dyDescent="0.2">
      <c r="B452" s="393"/>
      <c r="C452" s="393"/>
    </row>
    <row r="453" spans="2:3" x14ac:dyDescent="0.2">
      <c r="B453" s="393"/>
      <c r="C453" s="393"/>
    </row>
    <row r="454" spans="2:3" x14ac:dyDescent="0.2">
      <c r="B454" s="393"/>
      <c r="C454" s="393"/>
    </row>
    <row r="455" spans="2:3" x14ac:dyDescent="0.2">
      <c r="B455" s="393"/>
      <c r="C455" s="393"/>
    </row>
    <row r="456" spans="2:3" x14ac:dyDescent="0.2">
      <c r="B456" s="393"/>
      <c r="C456" s="393"/>
    </row>
    <row r="457" spans="2:3" x14ac:dyDescent="0.2">
      <c r="B457" s="393"/>
      <c r="C457" s="393"/>
    </row>
    <row r="458" spans="2:3" x14ac:dyDescent="0.2">
      <c r="B458" s="393"/>
      <c r="C458" s="393"/>
    </row>
    <row r="459" spans="2:3" x14ac:dyDescent="0.2">
      <c r="B459" s="393"/>
      <c r="C459" s="393"/>
    </row>
    <row r="460" spans="2:3" x14ac:dyDescent="0.2">
      <c r="B460" s="393"/>
      <c r="C460" s="393"/>
    </row>
    <row r="461" spans="2:3" x14ac:dyDescent="0.2">
      <c r="B461" s="393"/>
      <c r="C461" s="393"/>
    </row>
    <row r="462" spans="2:3" x14ac:dyDescent="0.2">
      <c r="B462" s="393"/>
      <c r="C462" s="393"/>
    </row>
    <row r="463" spans="2:3" x14ac:dyDescent="0.2">
      <c r="B463" s="393"/>
      <c r="C463" s="393"/>
    </row>
    <row r="464" spans="2:3" x14ac:dyDescent="0.2">
      <c r="B464" s="393"/>
      <c r="C464" s="393"/>
    </row>
    <row r="465" spans="2:3" x14ac:dyDescent="0.2">
      <c r="B465" s="393"/>
      <c r="C465" s="393"/>
    </row>
    <row r="466" spans="2:3" x14ac:dyDescent="0.2">
      <c r="B466" s="393"/>
      <c r="C466" s="393"/>
    </row>
    <row r="467" spans="2:3" x14ac:dyDescent="0.2">
      <c r="B467" s="393"/>
      <c r="C467" s="393"/>
    </row>
    <row r="468" spans="2:3" x14ac:dyDescent="0.2">
      <c r="B468" s="393"/>
      <c r="C468" s="393"/>
    </row>
    <row r="469" spans="2:3" x14ac:dyDescent="0.2">
      <c r="B469" s="393"/>
      <c r="C469" s="393"/>
    </row>
    <row r="470" spans="2:3" x14ac:dyDescent="0.2">
      <c r="B470" s="393"/>
      <c r="C470" s="393"/>
    </row>
    <row r="471" spans="2:3" x14ac:dyDescent="0.2">
      <c r="B471" s="393"/>
      <c r="C471" s="393"/>
    </row>
    <row r="472" spans="2:3" x14ac:dyDescent="0.2">
      <c r="B472" s="393"/>
      <c r="C472" s="393"/>
    </row>
    <row r="473" spans="2:3" x14ac:dyDescent="0.2">
      <c r="B473" s="393"/>
      <c r="C473" s="393"/>
    </row>
    <row r="474" spans="2:3" x14ac:dyDescent="0.2">
      <c r="B474" s="393"/>
      <c r="C474" s="393"/>
    </row>
    <row r="475" spans="2:3" x14ac:dyDescent="0.2">
      <c r="B475" s="393"/>
      <c r="C475" s="393"/>
    </row>
    <row r="476" spans="2:3" x14ac:dyDescent="0.2">
      <c r="B476" s="393"/>
      <c r="C476" s="393"/>
    </row>
    <row r="477" spans="2:3" x14ac:dyDescent="0.2">
      <c r="B477" s="393"/>
      <c r="C477" s="393"/>
    </row>
    <row r="478" spans="2:3" x14ac:dyDescent="0.2">
      <c r="B478" s="393"/>
      <c r="C478" s="393"/>
    </row>
    <row r="479" spans="2:3" x14ac:dyDescent="0.2">
      <c r="B479" s="393"/>
      <c r="C479" s="393"/>
    </row>
    <row r="480" spans="2:3" x14ac:dyDescent="0.2">
      <c r="B480" s="393"/>
      <c r="C480" s="393"/>
    </row>
    <row r="481" spans="2:3" x14ac:dyDescent="0.2">
      <c r="B481" s="393"/>
      <c r="C481" s="393"/>
    </row>
    <row r="482" spans="2:3" x14ac:dyDescent="0.2">
      <c r="B482" s="393"/>
      <c r="C482" s="393"/>
    </row>
    <row r="483" spans="2:3" x14ac:dyDescent="0.2">
      <c r="B483" s="393"/>
      <c r="C483" s="393"/>
    </row>
    <row r="484" spans="2:3" x14ac:dyDescent="0.2">
      <c r="B484" s="393"/>
      <c r="C484" s="393"/>
    </row>
    <row r="485" spans="2:3" x14ac:dyDescent="0.2">
      <c r="B485" s="393"/>
      <c r="C485" s="393"/>
    </row>
    <row r="486" spans="2:3" x14ac:dyDescent="0.2">
      <c r="B486" s="393"/>
      <c r="C486" s="393"/>
    </row>
    <row r="487" spans="2:3" x14ac:dyDescent="0.2">
      <c r="B487" s="393"/>
      <c r="C487" s="393"/>
    </row>
    <row r="488" spans="2:3" x14ac:dyDescent="0.2">
      <c r="B488" s="393"/>
      <c r="C488" s="393"/>
    </row>
    <row r="489" spans="2:3" x14ac:dyDescent="0.2">
      <c r="B489" s="393"/>
      <c r="C489" s="393"/>
    </row>
    <row r="490" spans="2:3" x14ac:dyDescent="0.2">
      <c r="B490" s="393"/>
      <c r="C490" s="393"/>
    </row>
    <row r="491" spans="2:3" x14ac:dyDescent="0.2">
      <c r="B491" s="393"/>
      <c r="C491" s="393"/>
    </row>
    <row r="492" spans="2:3" x14ac:dyDescent="0.2">
      <c r="B492" s="393"/>
      <c r="C492" s="393"/>
    </row>
    <row r="493" spans="2:3" x14ac:dyDescent="0.2">
      <c r="B493" s="393"/>
      <c r="C493" s="393"/>
    </row>
    <row r="494" spans="2:3" x14ac:dyDescent="0.2">
      <c r="B494" s="393"/>
      <c r="C494" s="393"/>
    </row>
    <row r="495" spans="2:3" x14ac:dyDescent="0.2">
      <c r="B495" s="393"/>
      <c r="C495" s="393"/>
    </row>
    <row r="496" spans="2:3" x14ac:dyDescent="0.2">
      <c r="B496" s="393"/>
      <c r="C496" s="393"/>
    </row>
    <row r="497" spans="2:3" x14ac:dyDescent="0.2">
      <c r="B497" s="393"/>
      <c r="C497" s="393"/>
    </row>
    <row r="498" spans="2:3" x14ac:dyDescent="0.2">
      <c r="B498" s="393"/>
      <c r="C498" s="393"/>
    </row>
    <row r="499" spans="2:3" x14ac:dyDescent="0.2">
      <c r="B499" s="393"/>
      <c r="C499" s="393"/>
    </row>
    <row r="500" spans="2:3" x14ac:dyDescent="0.2">
      <c r="B500" s="393"/>
      <c r="C500" s="393"/>
    </row>
    <row r="501" spans="2:3" x14ac:dyDescent="0.2">
      <c r="B501" s="393"/>
      <c r="C501" s="393"/>
    </row>
    <row r="502" spans="2:3" x14ac:dyDescent="0.2">
      <c r="B502" s="393"/>
      <c r="C502" s="393"/>
    </row>
    <row r="503" spans="2:3" x14ac:dyDescent="0.2">
      <c r="B503" s="393"/>
      <c r="C503" s="393"/>
    </row>
    <row r="504" spans="2:3" x14ac:dyDescent="0.2">
      <c r="B504" s="393"/>
      <c r="C504" s="393"/>
    </row>
    <row r="505" spans="2:3" x14ac:dyDescent="0.2">
      <c r="B505" s="393"/>
      <c r="C505" s="393"/>
    </row>
    <row r="506" spans="2:3" x14ac:dyDescent="0.2">
      <c r="B506" s="393"/>
      <c r="C506" s="393"/>
    </row>
    <row r="507" spans="2:3" x14ac:dyDescent="0.2">
      <c r="B507" s="393"/>
      <c r="C507" s="393"/>
    </row>
    <row r="508" spans="2:3" x14ac:dyDescent="0.2">
      <c r="B508" s="393"/>
      <c r="C508" s="393"/>
    </row>
    <row r="509" spans="2:3" x14ac:dyDescent="0.2">
      <c r="B509" s="393"/>
      <c r="C509" s="393"/>
    </row>
    <row r="510" spans="2:3" x14ac:dyDescent="0.2">
      <c r="B510" s="393"/>
      <c r="C510" s="393"/>
    </row>
    <row r="511" spans="2:3" x14ac:dyDescent="0.2">
      <c r="B511" s="393"/>
      <c r="C511" s="393"/>
    </row>
    <row r="512" spans="2:3" x14ac:dyDescent="0.2">
      <c r="B512" s="393"/>
      <c r="C512" s="393"/>
    </row>
    <row r="513" spans="2:3" x14ac:dyDescent="0.2">
      <c r="B513" s="393"/>
      <c r="C513" s="393"/>
    </row>
    <row r="514" spans="2:3" x14ac:dyDescent="0.2">
      <c r="B514" s="393"/>
      <c r="C514" s="393"/>
    </row>
    <row r="515" spans="2:3" x14ac:dyDescent="0.2">
      <c r="B515" s="393"/>
      <c r="C515" s="393"/>
    </row>
    <row r="516" spans="2:3" x14ac:dyDescent="0.2">
      <c r="B516" s="393"/>
      <c r="C516" s="393"/>
    </row>
    <row r="517" spans="2:3" x14ac:dyDescent="0.2">
      <c r="B517" s="393"/>
      <c r="C517" s="393"/>
    </row>
    <row r="518" spans="2:3" x14ac:dyDescent="0.2">
      <c r="B518" s="393"/>
      <c r="C518" s="393"/>
    </row>
    <row r="519" spans="2:3" x14ac:dyDescent="0.2">
      <c r="B519" s="393"/>
      <c r="C519" s="393"/>
    </row>
    <row r="520" spans="2:3" x14ac:dyDescent="0.2">
      <c r="B520" s="393"/>
      <c r="C520" s="393"/>
    </row>
    <row r="521" spans="2:3" x14ac:dyDescent="0.2">
      <c r="B521" s="393"/>
      <c r="C521" s="393"/>
    </row>
    <row r="522" spans="2:3" x14ac:dyDescent="0.2">
      <c r="B522" s="393"/>
      <c r="C522" s="393"/>
    </row>
    <row r="523" spans="2:3" x14ac:dyDescent="0.2">
      <c r="B523" s="393"/>
      <c r="C523" s="393"/>
    </row>
    <row r="524" spans="2:3" x14ac:dyDescent="0.2">
      <c r="B524" s="393"/>
      <c r="C524" s="393"/>
    </row>
    <row r="525" spans="2:3" x14ac:dyDescent="0.2">
      <c r="B525" s="393"/>
      <c r="C525" s="393"/>
    </row>
    <row r="526" spans="2:3" x14ac:dyDescent="0.2">
      <c r="B526" s="393"/>
      <c r="C526" s="393"/>
    </row>
    <row r="527" spans="2:3" x14ac:dyDescent="0.2">
      <c r="B527" s="393"/>
      <c r="C527" s="393"/>
    </row>
    <row r="528" spans="2:3" x14ac:dyDescent="0.2">
      <c r="B528" s="393"/>
      <c r="C528" s="393"/>
    </row>
    <row r="529" spans="2:3" x14ac:dyDescent="0.2">
      <c r="B529" s="393"/>
      <c r="C529" s="393"/>
    </row>
    <row r="530" spans="2:3" x14ac:dyDescent="0.2">
      <c r="B530" s="393"/>
      <c r="C530" s="393"/>
    </row>
    <row r="531" spans="2:3" x14ac:dyDescent="0.2">
      <c r="B531" s="393"/>
      <c r="C531" s="393"/>
    </row>
    <row r="532" spans="2:3" x14ac:dyDescent="0.2">
      <c r="B532" s="393"/>
      <c r="C532" s="393"/>
    </row>
    <row r="533" spans="2:3" x14ac:dyDescent="0.2">
      <c r="B533" s="393"/>
      <c r="C533" s="393"/>
    </row>
    <row r="534" spans="2:3" x14ac:dyDescent="0.2">
      <c r="B534" s="393"/>
      <c r="C534" s="393"/>
    </row>
    <row r="535" spans="2:3" x14ac:dyDescent="0.2">
      <c r="B535" s="393"/>
      <c r="C535" s="393"/>
    </row>
    <row r="536" spans="2:3" x14ac:dyDescent="0.2">
      <c r="B536" s="393"/>
      <c r="C536" s="393"/>
    </row>
    <row r="537" spans="2:3" x14ac:dyDescent="0.2">
      <c r="B537" s="393"/>
      <c r="C537" s="393"/>
    </row>
    <row r="538" spans="2:3" x14ac:dyDescent="0.2">
      <c r="B538" s="393"/>
      <c r="C538" s="393"/>
    </row>
    <row r="539" spans="2:3" x14ac:dyDescent="0.2">
      <c r="B539" s="393"/>
      <c r="C539" s="393"/>
    </row>
    <row r="540" spans="2:3" x14ac:dyDescent="0.2">
      <c r="B540" s="393"/>
      <c r="C540" s="393"/>
    </row>
    <row r="541" spans="2:3" x14ac:dyDescent="0.2">
      <c r="B541" s="393"/>
      <c r="C541" s="393"/>
    </row>
    <row r="542" spans="2:3" x14ac:dyDescent="0.2">
      <c r="B542" s="393"/>
      <c r="C542" s="393"/>
    </row>
    <row r="543" spans="2:3" x14ac:dyDescent="0.2">
      <c r="B543" s="393"/>
      <c r="C543" s="393"/>
    </row>
    <row r="544" spans="2:3" x14ac:dyDescent="0.2">
      <c r="B544" s="393"/>
      <c r="C544" s="393"/>
    </row>
    <row r="545" spans="2:3" x14ac:dyDescent="0.2">
      <c r="B545" s="393"/>
      <c r="C545" s="393"/>
    </row>
    <row r="546" spans="2:3" x14ac:dyDescent="0.2">
      <c r="B546" s="393"/>
      <c r="C546" s="393"/>
    </row>
    <row r="547" spans="2:3" x14ac:dyDescent="0.2">
      <c r="B547" s="393"/>
      <c r="C547" s="393"/>
    </row>
    <row r="548" spans="2:3" x14ac:dyDescent="0.2">
      <c r="B548" s="393"/>
      <c r="C548" s="393"/>
    </row>
    <row r="549" spans="2:3" x14ac:dyDescent="0.2">
      <c r="B549" s="393"/>
      <c r="C549" s="393"/>
    </row>
    <row r="550" spans="2:3" x14ac:dyDescent="0.2">
      <c r="B550" s="393"/>
      <c r="C550" s="393"/>
    </row>
    <row r="551" spans="2:3" x14ac:dyDescent="0.2">
      <c r="B551" s="393"/>
      <c r="C551" s="393"/>
    </row>
    <row r="552" spans="2:3" x14ac:dyDescent="0.2">
      <c r="B552" s="393"/>
      <c r="C552" s="393"/>
    </row>
    <row r="553" spans="2:3" x14ac:dyDescent="0.2">
      <c r="B553" s="393"/>
      <c r="C553" s="393"/>
    </row>
    <row r="554" spans="2:3" x14ac:dyDescent="0.2">
      <c r="B554" s="393"/>
      <c r="C554" s="393"/>
    </row>
    <row r="555" spans="2:3" x14ac:dyDescent="0.2">
      <c r="B555" s="393"/>
      <c r="C555" s="393"/>
    </row>
    <row r="556" spans="2:3" x14ac:dyDescent="0.2">
      <c r="B556" s="393"/>
      <c r="C556" s="393"/>
    </row>
    <row r="557" spans="2:3" x14ac:dyDescent="0.2">
      <c r="B557" s="393"/>
      <c r="C557" s="393"/>
    </row>
    <row r="558" spans="2:3" x14ac:dyDescent="0.2">
      <c r="B558" s="393"/>
      <c r="C558" s="393"/>
    </row>
    <row r="559" spans="2:3" x14ac:dyDescent="0.2">
      <c r="B559" s="393"/>
      <c r="C559" s="393"/>
    </row>
    <row r="560" spans="2:3" x14ac:dyDescent="0.2">
      <c r="B560" s="393"/>
      <c r="C560" s="393"/>
    </row>
    <row r="561" spans="2:3" x14ac:dyDescent="0.2">
      <c r="B561" s="393"/>
      <c r="C561" s="393"/>
    </row>
    <row r="562" spans="2:3" x14ac:dyDescent="0.2">
      <c r="B562" s="393"/>
      <c r="C562" s="393"/>
    </row>
    <row r="563" spans="2:3" x14ac:dyDescent="0.2">
      <c r="B563" s="393"/>
      <c r="C563" s="393"/>
    </row>
    <row r="564" spans="2:3" x14ac:dyDescent="0.2">
      <c r="B564" s="393"/>
      <c r="C564" s="393"/>
    </row>
    <row r="565" spans="2:3" x14ac:dyDescent="0.2">
      <c r="B565" s="393"/>
      <c r="C565" s="393"/>
    </row>
    <row r="566" spans="2:3" x14ac:dyDescent="0.2">
      <c r="B566" s="393"/>
      <c r="C566" s="393"/>
    </row>
    <row r="567" spans="2:3" x14ac:dyDescent="0.2">
      <c r="B567" s="393"/>
      <c r="C567" s="393"/>
    </row>
    <row r="568" spans="2:3" x14ac:dyDescent="0.2">
      <c r="B568" s="393"/>
      <c r="C568" s="393"/>
    </row>
    <row r="569" spans="2:3" x14ac:dyDescent="0.2">
      <c r="B569" s="393"/>
      <c r="C569" s="393"/>
    </row>
    <row r="570" spans="2:3" x14ac:dyDescent="0.2">
      <c r="B570" s="393"/>
      <c r="C570" s="393"/>
    </row>
    <row r="571" spans="2:3" x14ac:dyDescent="0.2">
      <c r="B571" s="393"/>
      <c r="C571" s="393"/>
    </row>
    <row r="572" spans="2:3" x14ac:dyDescent="0.2">
      <c r="B572" s="393"/>
      <c r="C572" s="393"/>
    </row>
    <row r="573" spans="2:3" x14ac:dyDescent="0.2">
      <c r="B573" s="393"/>
      <c r="C573" s="393"/>
    </row>
    <row r="574" spans="2:3" x14ac:dyDescent="0.2">
      <c r="B574" s="393"/>
      <c r="C574" s="393"/>
    </row>
    <row r="575" spans="2:3" x14ac:dyDescent="0.2">
      <c r="B575" s="393"/>
      <c r="C575" s="393"/>
    </row>
    <row r="576" spans="2:3" x14ac:dyDescent="0.2">
      <c r="B576" s="393"/>
      <c r="C576" s="393"/>
    </row>
    <row r="577" spans="2:3" x14ac:dyDescent="0.2">
      <c r="B577" s="393"/>
      <c r="C577" s="393"/>
    </row>
    <row r="578" spans="2:3" x14ac:dyDescent="0.2">
      <c r="B578" s="393"/>
      <c r="C578" s="393"/>
    </row>
    <row r="579" spans="2:3" x14ac:dyDescent="0.2">
      <c r="B579" s="393"/>
      <c r="C579" s="393"/>
    </row>
    <row r="580" spans="2:3" x14ac:dyDescent="0.2">
      <c r="B580" s="393"/>
      <c r="C580" s="393"/>
    </row>
    <row r="581" spans="2:3" x14ac:dyDescent="0.2">
      <c r="B581" s="393"/>
      <c r="C581" s="393"/>
    </row>
    <row r="582" spans="2:3" x14ac:dyDescent="0.2">
      <c r="B582" s="393"/>
      <c r="C582" s="393"/>
    </row>
    <row r="583" spans="2:3" x14ac:dyDescent="0.2">
      <c r="B583" s="393"/>
      <c r="C583" s="393"/>
    </row>
    <row r="584" spans="2:3" x14ac:dyDescent="0.2">
      <c r="B584" s="393"/>
      <c r="C584" s="393"/>
    </row>
    <row r="585" spans="2:3" x14ac:dyDescent="0.2">
      <c r="B585" s="393"/>
      <c r="C585" s="393"/>
    </row>
    <row r="586" spans="2:3" x14ac:dyDescent="0.2">
      <c r="B586" s="393"/>
      <c r="C586" s="393"/>
    </row>
    <row r="587" spans="2:3" x14ac:dyDescent="0.2">
      <c r="B587" s="393"/>
      <c r="C587" s="393"/>
    </row>
    <row r="588" spans="2:3" x14ac:dyDescent="0.2">
      <c r="B588" s="393"/>
      <c r="C588" s="393"/>
    </row>
    <row r="589" spans="2:3" x14ac:dyDescent="0.2">
      <c r="B589" s="393"/>
      <c r="C589" s="393"/>
    </row>
    <row r="590" spans="2:3" x14ac:dyDescent="0.2">
      <c r="B590" s="393"/>
      <c r="C590" s="393"/>
    </row>
    <row r="591" spans="2:3" x14ac:dyDescent="0.2">
      <c r="B591" s="393"/>
      <c r="C591" s="393"/>
    </row>
    <row r="592" spans="2:3" x14ac:dyDescent="0.2">
      <c r="B592" s="393"/>
      <c r="C592" s="393"/>
    </row>
    <row r="593" spans="2:3" x14ac:dyDescent="0.2">
      <c r="B593" s="393"/>
      <c r="C593" s="393"/>
    </row>
    <row r="594" spans="2:3" x14ac:dyDescent="0.2">
      <c r="B594" s="393"/>
      <c r="C594" s="393"/>
    </row>
    <row r="595" spans="2:3" x14ac:dyDescent="0.2">
      <c r="B595" s="393"/>
      <c r="C595" s="393"/>
    </row>
    <row r="596" spans="2:3" x14ac:dyDescent="0.2">
      <c r="B596" s="393"/>
      <c r="C596" s="393"/>
    </row>
    <row r="597" spans="2:3" x14ac:dyDescent="0.2">
      <c r="B597" s="393"/>
      <c r="C597" s="393"/>
    </row>
    <row r="598" spans="2:3" x14ac:dyDescent="0.2">
      <c r="B598" s="393"/>
      <c r="C598" s="393"/>
    </row>
    <row r="599" spans="2:3" x14ac:dyDescent="0.2">
      <c r="B599" s="393"/>
      <c r="C599" s="393"/>
    </row>
    <row r="600" spans="2:3" x14ac:dyDescent="0.2">
      <c r="B600" s="393"/>
      <c r="C600" s="393"/>
    </row>
    <row r="601" spans="2:3" x14ac:dyDescent="0.2">
      <c r="B601" s="393"/>
      <c r="C601" s="393"/>
    </row>
    <row r="602" spans="2:3" x14ac:dyDescent="0.2">
      <c r="B602" s="393"/>
      <c r="C602" s="393"/>
    </row>
    <row r="603" spans="2:3" x14ac:dyDescent="0.2">
      <c r="B603" s="393"/>
      <c r="C603" s="393"/>
    </row>
    <row r="604" spans="2:3" x14ac:dyDescent="0.2">
      <c r="B604" s="393"/>
      <c r="C604" s="393"/>
    </row>
    <row r="605" spans="2:3" x14ac:dyDescent="0.2">
      <c r="B605" s="393"/>
      <c r="C605" s="393"/>
    </row>
    <row r="606" spans="2:3" x14ac:dyDescent="0.2">
      <c r="B606" s="393"/>
      <c r="C606" s="393"/>
    </row>
    <row r="607" spans="2:3" x14ac:dyDescent="0.2">
      <c r="B607" s="393"/>
      <c r="C607" s="393"/>
    </row>
    <row r="608" spans="2:3" x14ac:dyDescent="0.2">
      <c r="B608" s="393"/>
      <c r="C608" s="393"/>
    </row>
    <row r="609" spans="2:3" x14ac:dyDescent="0.2">
      <c r="B609" s="393"/>
      <c r="C609" s="393"/>
    </row>
    <row r="610" spans="2:3" x14ac:dyDescent="0.2">
      <c r="B610" s="393"/>
      <c r="C610" s="393"/>
    </row>
    <row r="611" spans="2:3" x14ac:dyDescent="0.2">
      <c r="B611" s="393"/>
      <c r="C611" s="393"/>
    </row>
    <row r="612" spans="2:3" x14ac:dyDescent="0.2">
      <c r="B612" s="393"/>
      <c r="C612" s="393"/>
    </row>
    <row r="613" spans="2:3" x14ac:dyDescent="0.2">
      <c r="B613" s="393"/>
      <c r="C613" s="393"/>
    </row>
    <row r="614" spans="2:3" x14ac:dyDescent="0.2">
      <c r="B614" s="393"/>
      <c r="C614" s="393"/>
    </row>
    <row r="615" spans="2:3" x14ac:dyDescent="0.2">
      <c r="B615" s="393"/>
      <c r="C615" s="393"/>
    </row>
    <row r="616" spans="2:3" x14ac:dyDescent="0.2">
      <c r="B616" s="393"/>
      <c r="C616" s="393"/>
    </row>
    <row r="617" spans="2:3" x14ac:dyDescent="0.2">
      <c r="B617" s="393"/>
      <c r="C617" s="393"/>
    </row>
    <row r="618" spans="2:3" x14ac:dyDescent="0.2">
      <c r="B618" s="393"/>
      <c r="C618" s="393"/>
    </row>
    <row r="619" spans="2:3" x14ac:dyDescent="0.2">
      <c r="B619" s="393"/>
      <c r="C619" s="393"/>
    </row>
    <row r="620" spans="2:3" x14ac:dyDescent="0.2">
      <c r="B620" s="393"/>
      <c r="C620" s="393"/>
    </row>
    <row r="621" spans="2:3" x14ac:dyDescent="0.2">
      <c r="B621" s="393"/>
      <c r="C621" s="393"/>
    </row>
    <row r="622" spans="2:3" x14ac:dyDescent="0.2">
      <c r="B622" s="393"/>
      <c r="C622" s="393"/>
    </row>
    <row r="623" spans="2:3" x14ac:dyDescent="0.2">
      <c r="B623" s="393"/>
      <c r="C623" s="393"/>
    </row>
    <row r="624" spans="2:3" x14ac:dyDescent="0.2">
      <c r="B624" s="393"/>
      <c r="C624" s="393"/>
    </row>
    <row r="625" spans="2:3" x14ac:dyDescent="0.2">
      <c r="B625" s="393"/>
      <c r="C625" s="393"/>
    </row>
    <row r="626" spans="2:3" x14ac:dyDescent="0.2">
      <c r="B626" s="393"/>
      <c r="C626" s="393"/>
    </row>
    <row r="627" spans="2:3" x14ac:dyDescent="0.2">
      <c r="B627" s="393"/>
      <c r="C627" s="393"/>
    </row>
    <row r="628" spans="2:3" x14ac:dyDescent="0.2">
      <c r="B628" s="393"/>
      <c r="C628" s="393"/>
    </row>
    <row r="629" spans="2:3" x14ac:dyDescent="0.2">
      <c r="B629" s="393"/>
      <c r="C629" s="393"/>
    </row>
    <row r="630" spans="2:3" x14ac:dyDescent="0.2">
      <c r="B630" s="393"/>
      <c r="C630" s="393"/>
    </row>
    <row r="631" spans="2:3" x14ac:dyDescent="0.2">
      <c r="B631" s="393"/>
      <c r="C631" s="393"/>
    </row>
    <row r="632" spans="2:3" x14ac:dyDescent="0.2">
      <c r="B632" s="393"/>
      <c r="C632" s="393"/>
    </row>
    <row r="633" spans="2:3" x14ac:dyDescent="0.2">
      <c r="B633" s="393"/>
      <c r="C633" s="393"/>
    </row>
    <row r="634" spans="2:3" x14ac:dyDescent="0.2">
      <c r="B634" s="393"/>
      <c r="C634" s="393"/>
    </row>
    <row r="635" spans="2:3" x14ac:dyDescent="0.2">
      <c r="B635" s="393"/>
      <c r="C635" s="393"/>
    </row>
    <row r="636" spans="2:3" x14ac:dyDescent="0.2">
      <c r="B636" s="393"/>
      <c r="C636" s="393"/>
    </row>
    <row r="637" spans="2:3" x14ac:dyDescent="0.2">
      <c r="B637" s="393"/>
      <c r="C637" s="393"/>
    </row>
    <row r="638" spans="2:3" x14ac:dyDescent="0.2">
      <c r="B638" s="393"/>
      <c r="C638" s="393"/>
    </row>
    <row r="639" spans="2:3" x14ac:dyDescent="0.2">
      <c r="B639" s="393"/>
      <c r="C639" s="393"/>
    </row>
    <row r="640" spans="2:3" x14ac:dyDescent="0.2">
      <c r="B640" s="393"/>
      <c r="C640" s="393"/>
    </row>
    <row r="641" spans="2:3" x14ac:dyDescent="0.2">
      <c r="B641" s="393"/>
      <c r="C641" s="393"/>
    </row>
    <row r="642" spans="2:3" x14ac:dyDescent="0.2">
      <c r="B642" s="393"/>
      <c r="C642" s="393"/>
    </row>
    <row r="643" spans="2:3" x14ac:dyDescent="0.2">
      <c r="B643" s="393"/>
      <c r="C643" s="393"/>
    </row>
    <row r="644" spans="2:3" x14ac:dyDescent="0.2">
      <c r="B644" s="393"/>
      <c r="C644" s="393"/>
    </row>
    <row r="645" spans="2:3" x14ac:dyDescent="0.2">
      <c r="B645" s="393"/>
      <c r="C645" s="393"/>
    </row>
    <row r="646" spans="2:3" x14ac:dyDescent="0.2">
      <c r="B646" s="393"/>
      <c r="C646" s="393"/>
    </row>
    <row r="647" spans="2:3" x14ac:dyDescent="0.2">
      <c r="B647" s="393"/>
      <c r="C647" s="393"/>
    </row>
    <row r="648" spans="2:3" x14ac:dyDescent="0.2">
      <c r="B648" s="393"/>
      <c r="C648" s="393"/>
    </row>
    <row r="649" spans="2:3" x14ac:dyDescent="0.2">
      <c r="B649" s="393"/>
      <c r="C649" s="393"/>
    </row>
    <row r="650" spans="2:3" x14ac:dyDescent="0.2">
      <c r="B650" s="393"/>
      <c r="C650" s="393"/>
    </row>
    <row r="651" spans="2:3" x14ac:dyDescent="0.2">
      <c r="B651" s="393"/>
      <c r="C651" s="393"/>
    </row>
    <row r="652" spans="2:3" x14ac:dyDescent="0.2">
      <c r="B652" s="393"/>
      <c r="C652" s="393"/>
    </row>
    <row r="653" spans="2:3" x14ac:dyDescent="0.2">
      <c r="B653" s="393"/>
      <c r="C653" s="393"/>
    </row>
    <row r="654" spans="2:3" x14ac:dyDescent="0.2">
      <c r="B654" s="393"/>
      <c r="C654" s="393"/>
    </row>
    <row r="655" spans="2:3" x14ac:dyDescent="0.2">
      <c r="B655" s="393"/>
      <c r="C655" s="393"/>
    </row>
    <row r="656" spans="2:3" x14ac:dyDescent="0.2">
      <c r="B656" s="393"/>
      <c r="C656" s="393"/>
    </row>
    <row r="657" spans="2:3" x14ac:dyDescent="0.2">
      <c r="B657" s="393"/>
      <c r="C657" s="393"/>
    </row>
    <row r="658" spans="2:3" x14ac:dyDescent="0.2">
      <c r="B658" s="393"/>
      <c r="C658" s="393"/>
    </row>
    <row r="659" spans="2:3" x14ac:dyDescent="0.2">
      <c r="B659" s="393"/>
      <c r="C659" s="393"/>
    </row>
    <row r="660" spans="2:3" x14ac:dyDescent="0.2">
      <c r="B660" s="393"/>
      <c r="C660" s="393"/>
    </row>
    <row r="661" spans="2:3" x14ac:dyDescent="0.2">
      <c r="B661" s="393"/>
      <c r="C661" s="393"/>
    </row>
    <row r="662" spans="2:3" x14ac:dyDescent="0.2">
      <c r="B662" s="393"/>
      <c r="C662" s="393"/>
    </row>
    <row r="663" spans="2:3" x14ac:dyDescent="0.2">
      <c r="B663" s="393"/>
      <c r="C663" s="393"/>
    </row>
    <row r="664" spans="2:3" x14ac:dyDescent="0.2">
      <c r="B664" s="393"/>
      <c r="C664" s="393"/>
    </row>
    <row r="665" spans="2:3" x14ac:dyDescent="0.2">
      <c r="B665" s="393"/>
      <c r="C665" s="393"/>
    </row>
    <row r="666" spans="2:3" x14ac:dyDescent="0.2">
      <c r="B666" s="393"/>
      <c r="C666" s="393"/>
    </row>
    <row r="667" spans="2:3" x14ac:dyDescent="0.2">
      <c r="B667" s="393"/>
      <c r="C667" s="393"/>
    </row>
    <row r="668" spans="2:3" x14ac:dyDescent="0.2">
      <c r="B668" s="393"/>
      <c r="C668" s="393"/>
    </row>
    <row r="669" spans="2:3" x14ac:dyDescent="0.2">
      <c r="B669" s="393"/>
      <c r="C669" s="393"/>
    </row>
    <row r="670" spans="2:3" x14ac:dyDescent="0.2">
      <c r="B670" s="393"/>
      <c r="C670" s="393"/>
    </row>
    <row r="671" spans="2:3" x14ac:dyDescent="0.2">
      <c r="B671" s="393"/>
      <c r="C671" s="393"/>
    </row>
    <row r="672" spans="2:3" x14ac:dyDescent="0.2">
      <c r="B672" s="393"/>
      <c r="C672" s="393"/>
    </row>
    <row r="673" spans="2:3" x14ac:dyDescent="0.2">
      <c r="B673" s="393"/>
      <c r="C673" s="393"/>
    </row>
    <row r="674" spans="2:3" x14ac:dyDescent="0.2">
      <c r="B674" s="393"/>
      <c r="C674" s="393"/>
    </row>
    <row r="675" spans="2:3" x14ac:dyDescent="0.2">
      <c r="B675" s="393"/>
      <c r="C675" s="393"/>
    </row>
    <row r="676" spans="2:3" x14ac:dyDescent="0.2">
      <c r="B676" s="393"/>
      <c r="C676" s="393"/>
    </row>
    <row r="677" spans="2:3" x14ac:dyDescent="0.2">
      <c r="B677" s="393"/>
      <c r="C677" s="393"/>
    </row>
    <row r="678" spans="2:3" x14ac:dyDescent="0.2">
      <c r="B678" s="393"/>
      <c r="C678" s="393"/>
    </row>
    <row r="679" spans="2:3" x14ac:dyDescent="0.2">
      <c r="B679" s="393"/>
      <c r="C679" s="393"/>
    </row>
    <row r="680" spans="2:3" x14ac:dyDescent="0.2">
      <c r="B680" s="393"/>
      <c r="C680" s="393"/>
    </row>
    <row r="681" spans="2:3" x14ac:dyDescent="0.2">
      <c r="B681" s="393"/>
      <c r="C681" s="393"/>
    </row>
    <row r="682" spans="2:3" x14ac:dyDescent="0.2">
      <c r="B682" s="393"/>
      <c r="C682" s="393"/>
    </row>
    <row r="683" spans="2:3" x14ac:dyDescent="0.2">
      <c r="B683" s="393"/>
      <c r="C683" s="393"/>
    </row>
    <row r="684" spans="2:3" x14ac:dyDescent="0.2">
      <c r="B684" s="393"/>
      <c r="C684" s="393"/>
    </row>
    <row r="685" spans="2:3" x14ac:dyDescent="0.2">
      <c r="B685" s="393"/>
      <c r="C685" s="393"/>
    </row>
    <row r="686" spans="2:3" x14ac:dyDescent="0.2">
      <c r="B686" s="393"/>
      <c r="C686" s="393"/>
    </row>
    <row r="687" spans="2:3" x14ac:dyDescent="0.2">
      <c r="B687" s="393"/>
      <c r="C687" s="393"/>
    </row>
    <row r="688" spans="2:3" x14ac:dyDescent="0.2">
      <c r="B688" s="393"/>
      <c r="C688" s="393"/>
    </row>
    <row r="689" spans="2:3" x14ac:dyDescent="0.2">
      <c r="B689" s="393"/>
      <c r="C689" s="393"/>
    </row>
    <row r="690" spans="2:3" x14ac:dyDescent="0.2">
      <c r="B690" s="393"/>
      <c r="C690" s="393"/>
    </row>
    <row r="691" spans="2:3" x14ac:dyDescent="0.2">
      <c r="B691" s="393"/>
      <c r="C691" s="393"/>
    </row>
    <row r="692" spans="2:3" x14ac:dyDescent="0.2">
      <c r="B692" s="393"/>
      <c r="C692" s="393"/>
    </row>
    <row r="693" spans="2:3" x14ac:dyDescent="0.2">
      <c r="B693" s="393"/>
      <c r="C693" s="393"/>
    </row>
    <row r="694" spans="2:3" x14ac:dyDescent="0.2">
      <c r="B694" s="393"/>
      <c r="C694" s="393"/>
    </row>
    <row r="695" spans="2:3" x14ac:dyDescent="0.2">
      <c r="B695" s="393"/>
      <c r="C695" s="393"/>
    </row>
    <row r="696" spans="2:3" x14ac:dyDescent="0.2">
      <c r="B696" s="393"/>
      <c r="C696" s="393"/>
    </row>
    <row r="697" spans="2:3" x14ac:dyDescent="0.2">
      <c r="B697" s="393"/>
      <c r="C697" s="393"/>
    </row>
    <row r="698" spans="2:3" x14ac:dyDescent="0.2">
      <c r="B698" s="393"/>
      <c r="C698" s="393"/>
    </row>
    <row r="699" spans="2:3" x14ac:dyDescent="0.2">
      <c r="B699" s="393"/>
      <c r="C699" s="393"/>
    </row>
    <row r="700" spans="2:3" x14ac:dyDescent="0.2">
      <c r="B700" s="393"/>
      <c r="C700" s="393"/>
    </row>
    <row r="701" spans="2:3" x14ac:dyDescent="0.2">
      <c r="B701" s="393"/>
      <c r="C701" s="393"/>
    </row>
    <row r="702" spans="2:3" x14ac:dyDescent="0.2">
      <c r="B702" s="393"/>
      <c r="C702" s="393"/>
    </row>
    <row r="703" spans="2:3" x14ac:dyDescent="0.2">
      <c r="B703" s="393"/>
      <c r="C703" s="393"/>
    </row>
    <row r="704" spans="2:3" x14ac:dyDescent="0.2">
      <c r="B704" s="393"/>
      <c r="C704" s="393"/>
    </row>
    <row r="705" spans="2:3" x14ac:dyDescent="0.2">
      <c r="B705" s="393"/>
      <c r="C705" s="393"/>
    </row>
    <row r="706" spans="2:3" x14ac:dyDescent="0.2">
      <c r="B706" s="393"/>
      <c r="C706" s="393"/>
    </row>
    <row r="707" spans="2:3" x14ac:dyDescent="0.2">
      <c r="B707" s="393"/>
      <c r="C707" s="393"/>
    </row>
    <row r="708" spans="2:3" x14ac:dyDescent="0.2">
      <c r="B708" s="393"/>
      <c r="C708" s="393"/>
    </row>
    <row r="709" spans="2:3" x14ac:dyDescent="0.2">
      <c r="B709" s="393"/>
      <c r="C709" s="393"/>
    </row>
    <row r="710" spans="2:3" x14ac:dyDescent="0.2">
      <c r="B710" s="393"/>
      <c r="C710" s="393"/>
    </row>
    <row r="711" spans="2:3" x14ac:dyDescent="0.2">
      <c r="B711" s="393"/>
      <c r="C711" s="393"/>
    </row>
    <row r="712" spans="2:3" x14ac:dyDescent="0.2">
      <c r="B712" s="393"/>
      <c r="C712" s="393"/>
    </row>
    <row r="713" spans="2:3" x14ac:dyDescent="0.2">
      <c r="B713" s="393"/>
      <c r="C713" s="393"/>
    </row>
    <row r="714" spans="2:3" x14ac:dyDescent="0.2">
      <c r="B714" s="393"/>
      <c r="C714" s="393"/>
    </row>
    <row r="715" spans="2:3" x14ac:dyDescent="0.2">
      <c r="B715" s="393"/>
      <c r="C715" s="393"/>
    </row>
    <row r="716" spans="2:3" x14ac:dyDescent="0.2">
      <c r="B716" s="393"/>
      <c r="C716" s="393"/>
    </row>
    <row r="717" spans="2:3" x14ac:dyDescent="0.2">
      <c r="B717" s="393"/>
      <c r="C717" s="393"/>
    </row>
    <row r="718" spans="2:3" x14ac:dyDescent="0.2">
      <c r="B718" s="393"/>
      <c r="C718" s="393"/>
    </row>
    <row r="719" spans="2:3" x14ac:dyDescent="0.2">
      <c r="B719" s="393"/>
      <c r="C719" s="393"/>
    </row>
    <row r="720" spans="2:3" x14ac:dyDescent="0.2">
      <c r="B720" s="393"/>
      <c r="C720" s="393"/>
    </row>
    <row r="721" spans="2:3" x14ac:dyDescent="0.2">
      <c r="B721" s="393"/>
      <c r="C721" s="393"/>
    </row>
    <row r="722" spans="2:3" x14ac:dyDescent="0.2">
      <c r="B722" s="393"/>
      <c r="C722" s="393"/>
    </row>
    <row r="723" spans="2:3" x14ac:dyDescent="0.2">
      <c r="B723" s="393"/>
      <c r="C723" s="393"/>
    </row>
    <row r="724" spans="2:3" x14ac:dyDescent="0.2">
      <c r="B724" s="393"/>
      <c r="C724" s="393"/>
    </row>
    <row r="725" spans="2:3" x14ac:dyDescent="0.2">
      <c r="B725" s="393"/>
      <c r="C725" s="393"/>
    </row>
    <row r="726" spans="2:3" x14ac:dyDescent="0.2">
      <c r="B726" s="393"/>
      <c r="C726" s="393"/>
    </row>
    <row r="727" spans="2:3" x14ac:dyDescent="0.2">
      <c r="B727" s="393"/>
      <c r="C727" s="393"/>
    </row>
    <row r="728" spans="2:3" x14ac:dyDescent="0.2">
      <c r="B728" s="393"/>
      <c r="C728" s="393"/>
    </row>
    <row r="729" spans="2:3" x14ac:dyDescent="0.2">
      <c r="B729" s="393"/>
      <c r="C729" s="393"/>
    </row>
    <row r="730" spans="2:3" x14ac:dyDescent="0.2">
      <c r="B730" s="393"/>
      <c r="C730" s="393"/>
    </row>
    <row r="731" spans="2:3" x14ac:dyDescent="0.2">
      <c r="B731" s="393"/>
      <c r="C731" s="393"/>
    </row>
    <row r="732" spans="2:3" x14ac:dyDescent="0.2">
      <c r="B732" s="393"/>
      <c r="C732" s="393"/>
    </row>
    <row r="733" spans="2:3" x14ac:dyDescent="0.2">
      <c r="B733" s="393"/>
      <c r="C733" s="393"/>
    </row>
    <row r="734" spans="2:3" x14ac:dyDescent="0.2">
      <c r="B734" s="393"/>
      <c r="C734" s="393"/>
    </row>
    <row r="735" spans="2:3" x14ac:dyDescent="0.2">
      <c r="B735" s="393"/>
      <c r="C735" s="393"/>
    </row>
    <row r="736" spans="2:3" x14ac:dyDescent="0.2">
      <c r="B736" s="393"/>
      <c r="C736" s="393"/>
    </row>
    <row r="737" spans="2:3" x14ac:dyDescent="0.2">
      <c r="B737" s="393"/>
      <c r="C737" s="393"/>
    </row>
    <row r="738" spans="2:3" x14ac:dyDescent="0.2">
      <c r="B738" s="393"/>
      <c r="C738" s="393"/>
    </row>
    <row r="739" spans="2:3" x14ac:dyDescent="0.2">
      <c r="B739" s="393"/>
      <c r="C739" s="393"/>
    </row>
    <row r="740" spans="2:3" x14ac:dyDescent="0.2">
      <c r="B740" s="393"/>
      <c r="C740" s="393"/>
    </row>
    <row r="741" spans="2:3" x14ac:dyDescent="0.2">
      <c r="B741" s="393"/>
      <c r="C741" s="393"/>
    </row>
    <row r="742" spans="2:3" x14ac:dyDescent="0.2">
      <c r="B742" s="393"/>
      <c r="C742" s="393"/>
    </row>
    <row r="743" spans="2:3" x14ac:dyDescent="0.2">
      <c r="B743" s="393"/>
      <c r="C743" s="393"/>
    </row>
    <row r="744" spans="2:3" x14ac:dyDescent="0.2">
      <c r="B744" s="393"/>
      <c r="C744" s="393"/>
    </row>
    <row r="745" spans="2:3" x14ac:dyDescent="0.2">
      <c r="B745" s="393"/>
      <c r="C745" s="393"/>
    </row>
    <row r="746" spans="2:3" x14ac:dyDescent="0.2">
      <c r="B746" s="393"/>
      <c r="C746" s="393"/>
    </row>
    <row r="747" spans="2:3" x14ac:dyDescent="0.2">
      <c r="B747" s="393"/>
      <c r="C747" s="393"/>
    </row>
    <row r="748" spans="2:3" x14ac:dyDescent="0.2">
      <c r="B748" s="393"/>
      <c r="C748" s="393"/>
    </row>
    <row r="749" spans="2:3" x14ac:dyDescent="0.2">
      <c r="B749" s="393"/>
      <c r="C749" s="393"/>
    </row>
    <row r="750" spans="2:3" x14ac:dyDescent="0.2">
      <c r="B750" s="393"/>
      <c r="C750" s="393"/>
    </row>
    <row r="751" spans="2:3" x14ac:dyDescent="0.2">
      <c r="B751" s="393"/>
      <c r="C751" s="393"/>
    </row>
    <row r="752" spans="2:3" x14ac:dyDescent="0.2">
      <c r="B752" s="393"/>
      <c r="C752" s="393"/>
    </row>
    <row r="753" spans="2:3" x14ac:dyDescent="0.2">
      <c r="B753" s="393"/>
      <c r="C753" s="393"/>
    </row>
    <row r="754" spans="2:3" x14ac:dyDescent="0.2">
      <c r="B754" s="393"/>
      <c r="C754" s="393"/>
    </row>
    <row r="755" spans="2:3" x14ac:dyDescent="0.2">
      <c r="B755" s="393"/>
      <c r="C755" s="393"/>
    </row>
    <row r="756" spans="2:3" x14ac:dyDescent="0.2">
      <c r="B756" s="393"/>
      <c r="C756" s="393"/>
    </row>
    <row r="757" spans="2:3" x14ac:dyDescent="0.2">
      <c r="B757" s="393"/>
      <c r="C757" s="393"/>
    </row>
    <row r="758" spans="2:3" x14ac:dyDescent="0.2">
      <c r="B758" s="393"/>
      <c r="C758" s="393"/>
    </row>
    <row r="759" spans="2:3" x14ac:dyDescent="0.2">
      <c r="B759" s="393"/>
      <c r="C759" s="393"/>
    </row>
    <row r="760" spans="2:3" x14ac:dyDescent="0.2">
      <c r="B760" s="393"/>
      <c r="C760" s="393"/>
    </row>
    <row r="761" spans="2:3" x14ac:dyDescent="0.2">
      <c r="B761" s="393"/>
      <c r="C761" s="393"/>
    </row>
    <row r="762" spans="2:3" x14ac:dyDescent="0.2">
      <c r="B762" s="393"/>
      <c r="C762" s="393"/>
    </row>
    <row r="763" spans="2:3" x14ac:dyDescent="0.2">
      <c r="B763" s="393"/>
      <c r="C763" s="393"/>
    </row>
    <row r="764" spans="2:3" x14ac:dyDescent="0.2">
      <c r="B764" s="393"/>
      <c r="C764" s="393"/>
    </row>
    <row r="765" spans="2:3" x14ac:dyDescent="0.2">
      <c r="B765" s="393"/>
      <c r="C765" s="393"/>
    </row>
    <row r="766" spans="2:3" x14ac:dyDescent="0.2">
      <c r="B766" s="393"/>
      <c r="C766" s="393"/>
    </row>
    <row r="767" spans="2:3" x14ac:dyDescent="0.2">
      <c r="B767" s="393"/>
      <c r="C767" s="393"/>
    </row>
    <row r="768" spans="2:3" x14ac:dyDescent="0.2">
      <c r="B768" s="393"/>
      <c r="C768" s="393"/>
    </row>
    <row r="769" spans="2:3" x14ac:dyDescent="0.2">
      <c r="B769" s="393"/>
      <c r="C769" s="393"/>
    </row>
    <row r="770" spans="2:3" x14ac:dyDescent="0.2">
      <c r="B770" s="393"/>
      <c r="C770" s="393"/>
    </row>
    <row r="771" spans="2:3" x14ac:dyDescent="0.2">
      <c r="B771" s="393"/>
      <c r="C771" s="393"/>
    </row>
    <row r="772" spans="2:3" x14ac:dyDescent="0.2">
      <c r="B772" s="393"/>
      <c r="C772" s="393"/>
    </row>
    <row r="773" spans="2:3" x14ac:dyDescent="0.2">
      <c r="B773" s="393"/>
      <c r="C773" s="393"/>
    </row>
    <row r="774" spans="2:3" x14ac:dyDescent="0.2">
      <c r="B774" s="393"/>
      <c r="C774" s="393"/>
    </row>
    <row r="775" spans="2:3" x14ac:dyDescent="0.2">
      <c r="B775" s="393"/>
      <c r="C775" s="393"/>
    </row>
    <row r="776" spans="2:3" x14ac:dyDescent="0.2">
      <c r="B776" s="393"/>
      <c r="C776" s="393"/>
    </row>
    <row r="777" spans="2:3" x14ac:dyDescent="0.2">
      <c r="B777" s="393"/>
      <c r="C777" s="393"/>
    </row>
    <row r="778" spans="2:3" x14ac:dyDescent="0.2">
      <c r="B778" s="393"/>
      <c r="C778" s="393"/>
    </row>
    <row r="779" spans="2:3" x14ac:dyDescent="0.2">
      <c r="B779" s="393"/>
      <c r="C779" s="393"/>
    </row>
    <row r="780" spans="2:3" x14ac:dyDescent="0.2">
      <c r="B780" s="393"/>
      <c r="C780" s="393"/>
    </row>
    <row r="781" spans="2:3" x14ac:dyDescent="0.2">
      <c r="B781" s="393"/>
      <c r="C781" s="393"/>
    </row>
    <row r="782" spans="2:3" x14ac:dyDescent="0.2">
      <c r="B782" s="393"/>
      <c r="C782" s="393"/>
    </row>
    <row r="783" spans="2:3" x14ac:dyDescent="0.2">
      <c r="B783" s="393"/>
      <c r="C783" s="393"/>
    </row>
    <row r="784" spans="2:3" x14ac:dyDescent="0.2">
      <c r="B784" s="393"/>
      <c r="C784" s="393"/>
    </row>
    <row r="785" spans="2:3" x14ac:dyDescent="0.2">
      <c r="B785" s="393"/>
      <c r="C785" s="393"/>
    </row>
    <row r="786" spans="2:3" x14ac:dyDescent="0.2">
      <c r="B786" s="393"/>
      <c r="C786" s="393"/>
    </row>
    <row r="787" spans="2:3" x14ac:dyDescent="0.2">
      <c r="B787" s="393"/>
      <c r="C787" s="393"/>
    </row>
    <row r="788" spans="2:3" x14ac:dyDescent="0.2">
      <c r="B788" s="393"/>
      <c r="C788" s="393"/>
    </row>
    <row r="789" spans="2:3" x14ac:dyDescent="0.2">
      <c r="B789" s="393"/>
      <c r="C789" s="393"/>
    </row>
    <row r="790" spans="2:3" x14ac:dyDescent="0.2">
      <c r="B790" s="393"/>
      <c r="C790" s="393"/>
    </row>
    <row r="791" spans="2:3" x14ac:dyDescent="0.2">
      <c r="B791" s="393"/>
      <c r="C791" s="393"/>
    </row>
    <row r="792" spans="2:3" x14ac:dyDescent="0.2">
      <c r="B792" s="393"/>
      <c r="C792" s="393"/>
    </row>
    <row r="793" spans="2:3" x14ac:dyDescent="0.2">
      <c r="B793" s="393"/>
      <c r="C793" s="393"/>
    </row>
    <row r="794" spans="2:3" x14ac:dyDescent="0.2">
      <c r="B794" s="393"/>
      <c r="C794" s="393"/>
    </row>
    <row r="795" spans="2:3" x14ac:dyDescent="0.2">
      <c r="B795" s="393"/>
      <c r="C795" s="393"/>
    </row>
    <row r="796" spans="2:3" x14ac:dyDescent="0.2">
      <c r="B796" s="393"/>
      <c r="C796" s="393"/>
    </row>
    <row r="797" spans="2:3" x14ac:dyDescent="0.2">
      <c r="B797" s="393"/>
      <c r="C797" s="393"/>
    </row>
    <row r="798" spans="2:3" x14ac:dyDescent="0.2">
      <c r="B798" s="393"/>
      <c r="C798" s="393"/>
    </row>
    <row r="799" spans="2:3" x14ac:dyDescent="0.2">
      <c r="B799" s="393"/>
      <c r="C799" s="393"/>
    </row>
    <row r="800" spans="2:3" x14ac:dyDescent="0.2">
      <c r="B800" s="393"/>
      <c r="C800" s="393"/>
    </row>
    <row r="801" spans="2:3" x14ac:dyDescent="0.2">
      <c r="B801" s="393"/>
      <c r="C801" s="393"/>
    </row>
    <row r="802" spans="2:3" x14ac:dyDescent="0.2">
      <c r="B802" s="393"/>
      <c r="C802" s="393"/>
    </row>
    <row r="803" spans="2:3" x14ac:dyDescent="0.2">
      <c r="B803" s="393"/>
      <c r="C803" s="393"/>
    </row>
    <row r="804" spans="2:3" x14ac:dyDescent="0.2">
      <c r="B804" s="393"/>
      <c r="C804" s="393"/>
    </row>
    <row r="805" spans="2:3" x14ac:dyDescent="0.2">
      <c r="B805" s="393"/>
      <c r="C805" s="393"/>
    </row>
    <row r="806" spans="2:3" x14ac:dyDescent="0.2">
      <c r="B806" s="393"/>
      <c r="C806" s="393"/>
    </row>
    <row r="807" spans="2:3" x14ac:dyDescent="0.2">
      <c r="B807" s="393"/>
      <c r="C807" s="393"/>
    </row>
    <row r="808" spans="2:3" x14ac:dyDescent="0.2">
      <c r="B808" s="393"/>
      <c r="C808" s="393"/>
    </row>
    <row r="809" spans="2:3" x14ac:dyDescent="0.2">
      <c r="B809" s="393"/>
      <c r="C809" s="393"/>
    </row>
    <row r="810" spans="2:3" x14ac:dyDescent="0.2">
      <c r="B810" s="393"/>
      <c r="C810" s="393"/>
    </row>
    <row r="811" spans="2:3" x14ac:dyDescent="0.2">
      <c r="B811" s="393"/>
      <c r="C811" s="393"/>
    </row>
    <row r="812" spans="2:3" x14ac:dyDescent="0.2">
      <c r="B812" s="393"/>
      <c r="C812" s="393"/>
    </row>
    <row r="813" spans="2:3" x14ac:dyDescent="0.2">
      <c r="B813" s="393"/>
      <c r="C813" s="393"/>
    </row>
    <row r="814" spans="2:3" x14ac:dyDescent="0.2">
      <c r="B814" s="393"/>
      <c r="C814" s="393"/>
    </row>
    <row r="815" spans="2:3" x14ac:dyDescent="0.2">
      <c r="B815" s="393"/>
      <c r="C815" s="393"/>
    </row>
    <row r="816" spans="2:3" x14ac:dyDescent="0.2">
      <c r="B816" s="393"/>
      <c r="C816" s="393"/>
    </row>
    <row r="817" spans="2:3" x14ac:dyDescent="0.2">
      <c r="B817" s="393"/>
      <c r="C817" s="393"/>
    </row>
    <row r="818" spans="2:3" x14ac:dyDescent="0.2">
      <c r="B818" s="393"/>
      <c r="C818" s="393"/>
    </row>
    <row r="819" spans="2:3" x14ac:dyDescent="0.2">
      <c r="B819" s="393"/>
      <c r="C819" s="393"/>
    </row>
    <row r="820" spans="2:3" x14ac:dyDescent="0.2">
      <c r="B820" s="393"/>
      <c r="C820" s="393"/>
    </row>
    <row r="821" spans="2:3" x14ac:dyDescent="0.2">
      <c r="B821" s="393"/>
      <c r="C821" s="393"/>
    </row>
    <row r="822" spans="2:3" x14ac:dyDescent="0.2">
      <c r="B822" s="393"/>
      <c r="C822" s="393"/>
    </row>
    <row r="823" spans="2:3" x14ac:dyDescent="0.2">
      <c r="B823" s="393"/>
      <c r="C823" s="393"/>
    </row>
    <row r="824" spans="2:3" x14ac:dyDescent="0.2">
      <c r="B824" s="393"/>
      <c r="C824" s="393"/>
    </row>
    <row r="825" spans="2:3" x14ac:dyDescent="0.2">
      <c r="B825" s="393"/>
      <c r="C825" s="393"/>
    </row>
    <row r="826" spans="2:3" x14ac:dyDescent="0.2">
      <c r="B826" s="393"/>
      <c r="C826" s="393"/>
    </row>
    <row r="827" spans="2:3" x14ac:dyDescent="0.2">
      <c r="B827" s="393"/>
      <c r="C827" s="393"/>
    </row>
    <row r="828" spans="2:3" x14ac:dyDescent="0.2">
      <c r="B828" s="393"/>
      <c r="C828" s="393"/>
    </row>
    <row r="829" spans="2:3" x14ac:dyDescent="0.2">
      <c r="B829" s="393"/>
      <c r="C829" s="393"/>
    </row>
    <row r="830" spans="2:3" x14ac:dyDescent="0.2">
      <c r="B830" s="393"/>
      <c r="C830" s="393"/>
    </row>
    <row r="831" spans="2:3" x14ac:dyDescent="0.2">
      <c r="B831" s="393"/>
      <c r="C831" s="393"/>
    </row>
    <row r="832" spans="2:3" x14ac:dyDescent="0.2">
      <c r="B832" s="393"/>
      <c r="C832" s="393"/>
    </row>
    <row r="833" spans="2:3" x14ac:dyDescent="0.2">
      <c r="B833" s="393"/>
      <c r="C833" s="393"/>
    </row>
    <row r="834" spans="2:3" x14ac:dyDescent="0.2">
      <c r="B834" s="393"/>
      <c r="C834" s="393"/>
    </row>
    <row r="835" spans="2:3" x14ac:dyDescent="0.2">
      <c r="B835" s="393"/>
      <c r="C835" s="393"/>
    </row>
    <row r="836" spans="2:3" x14ac:dyDescent="0.2">
      <c r="B836" s="393"/>
      <c r="C836" s="393"/>
    </row>
    <row r="837" spans="2:3" x14ac:dyDescent="0.2">
      <c r="B837" s="393"/>
      <c r="C837" s="393"/>
    </row>
    <row r="838" spans="2:3" x14ac:dyDescent="0.2">
      <c r="B838" s="393"/>
      <c r="C838" s="393"/>
    </row>
    <row r="839" spans="2:3" x14ac:dyDescent="0.2">
      <c r="B839" s="393"/>
      <c r="C839" s="393"/>
    </row>
    <row r="840" spans="2:3" x14ac:dyDescent="0.2">
      <c r="B840" s="393"/>
      <c r="C840" s="393"/>
    </row>
    <row r="841" spans="2:3" x14ac:dyDescent="0.2">
      <c r="B841" s="393"/>
      <c r="C841" s="393"/>
    </row>
    <row r="842" spans="2:3" x14ac:dyDescent="0.2">
      <c r="B842" s="393"/>
      <c r="C842" s="393"/>
    </row>
    <row r="843" spans="2:3" x14ac:dyDescent="0.2">
      <c r="B843" s="393"/>
      <c r="C843" s="393"/>
    </row>
    <row r="844" spans="2:3" x14ac:dyDescent="0.2">
      <c r="B844" s="393"/>
      <c r="C844" s="393"/>
    </row>
    <row r="845" spans="2:3" x14ac:dyDescent="0.2">
      <c r="B845" s="393"/>
      <c r="C845" s="393"/>
    </row>
    <row r="846" spans="2:3" x14ac:dyDescent="0.2">
      <c r="B846" s="393"/>
      <c r="C846" s="393"/>
    </row>
    <row r="847" spans="2:3" x14ac:dyDescent="0.2">
      <c r="B847" s="393"/>
      <c r="C847" s="393"/>
    </row>
    <row r="848" spans="2:3" x14ac:dyDescent="0.2">
      <c r="B848" s="393"/>
      <c r="C848" s="393"/>
    </row>
    <row r="849" spans="2:3" x14ac:dyDescent="0.2">
      <c r="B849" s="393"/>
      <c r="C849" s="393"/>
    </row>
    <row r="850" spans="2:3" x14ac:dyDescent="0.2">
      <c r="B850" s="393"/>
      <c r="C850" s="393"/>
    </row>
    <row r="851" spans="2:3" x14ac:dyDescent="0.2">
      <c r="B851" s="393"/>
      <c r="C851" s="393"/>
    </row>
    <row r="852" spans="2:3" x14ac:dyDescent="0.2">
      <c r="B852" s="393"/>
      <c r="C852" s="393"/>
    </row>
    <row r="853" spans="2:3" x14ac:dyDescent="0.2">
      <c r="B853" s="393"/>
      <c r="C853" s="393"/>
    </row>
    <row r="854" spans="2:3" x14ac:dyDescent="0.2">
      <c r="B854" s="393"/>
      <c r="C854" s="393"/>
    </row>
    <row r="855" spans="2:3" x14ac:dyDescent="0.2">
      <c r="B855" s="393"/>
      <c r="C855" s="393"/>
    </row>
    <row r="856" spans="2:3" x14ac:dyDescent="0.2">
      <c r="B856" s="393"/>
      <c r="C856" s="393"/>
    </row>
    <row r="857" spans="2:3" x14ac:dyDescent="0.2">
      <c r="B857" s="393"/>
      <c r="C857" s="393"/>
    </row>
    <row r="858" spans="2:3" x14ac:dyDescent="0.2">
      <c r="B858" s="393"/>
      <c r="C858" s="393"/>
    </row>
    <row r="859" spans="2:3" x14ac:dyDescent="0.2">
      <c r="B859" s="393"/>
      <c r="C859" s="393"/>
    </row>
    <row r="860" spans="2:3" x14ac:dyDescent="0.2">
      <c r="B860" s="393"/>
      <c r="C860" s="393"/>
    </row>
    <row r="861" spans="2:3" x14ac:dyDescent="0.2">
      <c r="B861" s="393"/>
      <c r="C861" s="393"/>
    </row>
    <row r="862" spans="2:3" x14ac:dyDescent="0.2">
      <c r="B862" s="393"/>
      <c r="C862" s="393"/>
    </row>
    <row r="863" spans="2:3" x14ac:dyDescent="0.2">
      <c r="B863" s="393"/>
      <c r="C863" s="393"/>
    </row>
    <row r="864" spans="2:3" x14ac:dyDescent="0.2">
      <c r="B864" s="393"/>
      <c r="C864" s="393"/>
    </row>
    <row r="865" spans="2:3" x14ac:dyDescent="0.2">
      <c r="B865" s="393"/>
      <c r="C865" s="393"/>
    </row>
    <row r="866" spans="2:3" x14ac:dyDescent="0.2">
      <c r="B866" s="393"/>
      <c r="C866" s="393"/>
    </row>
    <row r="867" spans="2:3" x14ac:dyDescent="0.2">
      <c r="B867" s="393"/>
      <c r="C867" s="393"/>
    </row>
    <row r="868" spans="2:3" x14ac:dyDescent="0.2">
      <c r="B868" s="393"/>
      <c r="C868" s="393"/>
    </row>
    <row r="869" spans="2:3" x14ac:dyDescent="0.2">
      <c r="B869" s="393"/>
      <c r="C869" s="393"/>
    </row>
    <row r="870" spans="2:3" x14ac:dyDescent="0.2">
      <c r="B870" s="393"/>
      <c r="C870" s="393"/>
    </row>
    <row r="871" spans="2:3" x14ac:dyDescent="0.2">
      <c r="B871" s="393"/>
      <c r="C871" s="393"/>
    </row>
    <row r="872" spans="2:3" x14ac:dyDescent="0.2">
      <c r="B872" s="393"/>
      <c r="C872" s="393"/>
    </row>
    <row r="873" spans="2:3" x14ac:dyDescent="0.2">
      <c r="B873" s="393"/>
      <c r="C873" s="393"/>
    </row>
    <row r="874" spans="2:3" x14ac:dyDescent="0.2">
      <c r="B874" s="393"/>
      <c r="C874" s="393"/>
    </row>
    <row r="875" spans="2:3" x14ac:dyDescent="0.2">
      <c r="B875" s="393"/>
      <c r="C875" s="393"/>
    </row>
    <row r="876" spans="2:3" x14ac:dyDescent="0.2">
      <c r="B876" s="393"/>
      <c r="C876" s="393"/>
    </row>
    <row r="877" spans="2:3" x14ac:dyDescent="0.2">
      <c r="B877" s="393"/>
      <c r="C877" s="393"/>
    </row>
    <row r="878" spans="2:3" x14ac:dyDescent="0.2">
      <c r="B878" s="393"/>
      <c r="C878" s="393"/>
    </row>
    <row r="879" spans="2:3" x14ac:dyDescent="0.2">
      <c r="B879" s="393"/>
      <c r="C879" s="393"/>
    </row>
    <row r="880" spans="2:3" x14ac:dyDescent="0.2">
      <c r="B880" s="393"/>
      <c r="C880" s="393"/>
    </row>
    <row r="881" spans="2:3" x14ac:dyDescent="0.2">
      <c r="B881" s="393"/>
      <c r="C881" s="393"/>
    </row>
    <row r="882" spans="2:3" x14ac:dyDescent="0.2">
      <c r="B882" s="393"/>
      <c r="C882" s="393"/>
    </row>
    <row r="883" spans="2:3" x14ac:dyDescent="0.2">
      <c r="B883" s="393"/>
      <c r="C883" s="393"/>
    </row>
    <row r="884" spans="2:3" x14ac:dyDescent="0.2">
      <c r="B884" s="393"/>
      <c r="C884" s="393"/>
    </row>
    <row r="885" spans="2:3" x14ac:dyDescent="0.2">
      <c r="B885" s="393"/>
      <c r="C885" s="393"/>
    </row>
    <row r="886" spans="2:3" x14ac:dyDescent="0.2">
      <c r="B886" s="393"/>
      <c r="C886" s="393"/>
    </row>
    <row r="887" spans="2:3" x14ac:dyDescent="0.2">
      <c r="B887" s="393"/>
      <c r="C887" s="393"/>
    </row>
    <row r="888" spans="2:3" x14ac:dyDescent="0.2">
      <c r="B888" s="393"/>
      <c r="C888" s="393"/>
    </row>
    <row r="889" spans="2:3" x14ac:dyDescent="0.2">
      <c r="B889" s="393"/>
      <c r="C889" s="393"/>
    </row>
    <row r="890" spans="2:3" x14ac:dyDescent="0.2">
      <c r="B890" s="393"/>
      <c r="C890" s="393"/>
    </row>
    <row r="891" spans="2:3" x14ac:dyDescent="0.2">
      <c r="B891" s="393"/>
      <c r="C891" s="393"/>
    </row>
    <row r="892" spans="2:3" x14ac:dyDescent="0.2">
      <c r="B892" s="393"/>
      <c r="C892" s="393"/>
    </row>
    <row r="893" spans="2:3" x14ac:dyDescent="0.2">
      <c r="B893" s="393"/>
      <c r="C893" s="393"/>
    </row>
    <row r="894" spans="2:3" x14ac:dyDescent="0.2">
      <c r="B894" s="393"/>
      <c r="C894" s="393"/>
    </row>
    <row r="895" spans="2:3" x14ac:dyDescent="0.2">
      <c r="B895" s="393"/>
      <c r="C895" s="393"/>
    </row>
    <row r="896" spans="2:3" x14ac:dyDescent="0.2">
      <c r="B896" s="393"/>
      <c r="C896" s="393"/>
    </row>
    <row r="897" spans="2:3" x14ac:dyDescent="0.2">
      <c r="B897" s="393"/>
      <c r="C897" s="393"/>
    </row>
    <row r="898" spans="2:3" x14ac:dyDescent="0.2">
      <c r="B898" s="393"/>
      <c r="C898" s="393"/>
    </row>
    <row r="899" spans="2:3" x14ac:dyDescent="0.2">
      <c r="B899" s="393"/>
      <c r="C899" s="393"/>
    </row>
    <row r="900" spans="2:3" x14ac:dyDescent="0.2">
      <c r="B900" s="393"/>
      <c r="C900" s="393"/>
    </row>
    <row r="901" spans="2:3" x14ac:dyDescent="0.2">
      <c r="B901" s="393"/>
      <c r="C901" s="393"/>
    </row>
    <row r="902" spans="2:3" x14ac:dyDescent="0.2">
      <c r="B902" s="393"/>
      <c r="C902" s="393"/>
    </row>
    <row r="903" spans="2:3" x14ac:dyDescent="0.2">
      <c r="B903" s="393"/>
      <c r="C903" s="393"/>
    </row>
    <row r="904" spans="2:3" x14ac:dyDescent="0.2">
      <c r="B904" s="393"/>
      <c r="C904" s="393"/>
    </row>
    <row r="905" spans="2:3" x14ac:dyDescent="0.2">
      <c r="B905" s="393"/>
      <c r="C905" s="393"/>
    </row>
    <row r="906" spans="2:3" x14ac:dyDescent="0.2">
      <c r="B906" s="393"/>
      <c r="C906" s="393"/>
    </row>
    <row r="907" spans="2:3" x14ac:dyDescent="0.2">
      <c r="B907" s="393"/>
      <c r="C907" s="393"/>
    </row>
    <row r="908" spans="2:3" x14ac:dyDescent="0.2">
      <c r="B908" s="393"/>
      <c r="C908" s="393"/>
    </row>
    <row r="909" spans="2:3" x14ac:dyDescent="0.2">
      <c r="B909" s="393"/>
      <c r="C909" s="393"/>
    </row>
    <row r="910" spans="2:3" x14ac:dyDescent="0.2">
      <c r="B910" s="393"/>
      <c r="C910" s="393"/>
    </row>
    <row r="911" spans="2:3" x14ac:dyDescent="0.2">
      <c r="B911" s="393"/>
      <c r="C911" s="393"/>
    </row>
    <row r="912" spans="2:3" x14ac:dyDescent="0.2">
      <c r="B912" s="393"/>
      <c r="C912" s="393"/>
    </row>
    <row r="913" spans="2:3" x14ac:dyDescent="0.2">
      <c r="B913" s="393"/>
      <c r="C913" s="393"/>
    </row>
    <row r="914" spans="2:3" x14ac:dyDescent="0.2">
      <c r="B914" s="393"/>
      <c r="C914" s="393"/>
    </row>
    <row r="915" spans="2:3" x14ac:dyDescent="0.2">
      <c r="B915" s="393"/>
      <c r="C915" s="393"/>
    </row>
    <row r="916" spans="2:3" x14ac:dyDescent="0.2">
      <c r="B916" s="393"/>
      <c r="C916" s="393"/>
    </row>
    <row r="917" spans="2:3" x14ac:dyDescent="0.2">
      <c r="B917" s="393"/>
      <c r="C917" s="393"/>
    </row>
    <row r="918" spans="2:3" x14ac:dyDescent="0.2">
      <c r="B918" s="393"/>
      <c r="C918" s="393"/>
    </row>
    <row r="919" spans="2:3" x14ac:dyDescent="0.2">
      <c r="B919" s="393"/>
      <c r="C919" s="393"/>
    </row>
    <row r="920" spans="2:3" x14ac:dyDescent="0.2">
      <c r="B920" s="393"/>
      <c r="C920" s="393"/>
    </row>
    <row r="921" spans="2:3" x14ac:dyDescent="0.2">
      <c r="B921" s="393"/>
      <c r="C921" s="393"/>
    </row>
    <row r="922" spans="2:3" x14ac:dyDescent="0.2">
      <c r="B922" s="393"/>
      <c r="C922" s="393"/>
    </row>
    <row r="923" spans="2:3" x14ac:dyDescent="0.2">
      <c r="B923" s="393"/>
      <c r="C923" s="393"/>
    </row>
    <row r="924" spans="2:3" x14ac:dyDescent="0.2">
      <c r="B924" s="393"/>
      <c r="C924" s="393"/>
    </row>
    <row r="925" spans="2:3" x14ac:dyDescent="0.2">
      <c r="B925" s="393"/>
      <c r="C925" s="393"/>
    </row>
    <row r="926" spans="2:3" x14ac:dyDescent="0.2">
      <c r="B926" s="393"/>
      <c r="C926" s="393"/>
    </row>
    <row r="927" spans="2:3" x14ac:dyDescent="0.2">
      <c r="B927" s="393"/>
      <c r="C927" s="393"/>
    </row>
    <row r="928" spans="2:3" x14ac:dyDescent="0.2">
      <c r="B928" s="393"/>
      <c r="C928" s="393"/>
    </row>
    <row r="929" spans="2:3" x14ac:dyDescent="0.2">
      <c r="B929" s="393"/>
      <c r="C929" s="393"/>
    </row>
    <row r="930" spans="2:3" x14ac:dyDescent="0.2">
      <c r="B930" s="393"/>
      <c r="C930" s="393"/>
    </row>
    <row r="931" spans="2:3" x14ac:dyDescent="0.2">
      <c r="B931" s="393"/>
      <c r="C931" s="393"/>
    </row>
    <row r="932" spans="2:3" x14ac:dyDescent="0.2">
      <c r="B932" s="393"/>
      <c r="C932" s="393"/>
    </row>
    <row r="933" spans="2:3" x14ac:dyDescent="0.2">
      <c r="B933" s="393"/>
      <c r="C933" s="393"/>
    </row>
    <row r="934" spans="2:3" x14ac:dyDescent="0.2">
      <c r="B934" s="393"/>
      <c r="C934" s="393"/>
    </row>
    <row r="935" spans="2:3" x14ac:dyDescent="0.2">
      <c r="B935" s="393"/>
      <c r="C935" s="393"/>
    </row>
    <row r="936" spans="2:3" x14ac:dyDescent="0.2">
      <c r="B936" s="393"/>
      <c r="C936" s="393"/>
    </row>
    <row r="937" spans="2:3" x14ac:dyDescent="0.2">
      <c r="B937" s="393"/>
      <c r="C937" s="393"/>
    </row>
    <row r="938" spans="2:3" x14ac:dyDescent="0.2">
      <c r="B938" s="393"/>
      <c r="C938" s="393"/>
    </row>
    <row r="939" spans="2:3" x14ac:dyDescent="0.2">
      <c r="B939" s="393"/>
      <c r="C939" s="393"/>
    </row>
    <row r="940" spans="2:3" x14ac:dyDescent="0.2">
      <c r="B940" s="393"/>
      <c r="C940" s="393"/>
    </row>
    <row r="941" spans="2:3" x14ac:dyDescent="0.2">
      <c r="B941" s="393"/>
      <c r="C941" s="393"/>
    </row>
    <row r="942" spans="2:3" x14ac:dyDescent="0.2">
      <c r="B942" s="393"/>
      <c r="C942" s="393"/>
    </row>
    <row r="943" spans="2:3" x14ac:dyDescent="0.2">
      <c r="B943" s="393"/>
      <c r="C943" s="393"/>
    </row>
    <row r="944" spans="2:3" x14ac:dyDescent="0.2">
      <c r="B944" s="393"/>
      <c r="C944" s="393"/>
    </row>
    <row r="945" spans="2:3" x14ac:dyDescent="0.2">
      <c r="B945" s="393"/>
      <c r="C945" s="393"/>
    </row>
    <row r="946" spans="2:3" x14ac:dyDescent="0.2">
      <c r="B946" s="393"/>
      <c r="C946" s="393"/>
    </row>
    <row r="947" spans="2:3" x14ac:dyDescent="0.2">
      <c r="B947" s="393"/>
      <c r="C947" s="393"/>
    </row>
    <row r="948" spans="2:3" x14ac:dyDescent="0.2">
      <c r="B948" s="393"/>
      <c r="C948" s="393"/>
    </row>
    <row r="949" spans="2:3" x14ac:dyDescent="0.2">
      <c r="B949" s="393"/>
      <c r="C949" s="393"/>
    </row>
    <row r="950" spans="2:3" x14ac:dyDescent="0.2">
      <c r="B950" s="393"/>
      <c r="C950" s="393"/>
    </row>
    <row r="951" spans="2:3" x14ac:dyDescent="0.2">
      <c r="B951" s="393"/>
      <c r="C951" s="393"/>
    </row>
    <row r="952" spans="2:3" x14ac:dyDescent="0.2">
      <c r="B952" s="393"/>
      <c r="C952" s="393"/>
    </row>
    <row r="953" spans="2:3" x14ac:dyDescent="0.2">
      <c r="B953" s="393"/>
      <c r="C953" s="393"/>
    </row>
    <row r="954" spans="2:3" x14ac:dyDescent="0.2">
      <c r="B954" s="393"/>
      <c r="C954" s="393"/>
    </row>
    <row r="955" spans="2:3" x14ac:dyDescent="0.2">
      <c r="B955" s="393"/>
      <c r="C955" s="393"/>
    </row>
    <row r="956" spans="2:3" x14ac:dyDescent="0.2">
      <c r="B956" s="393"/>
      <c r="C956" s="393"/>
    </row>
    <row r="957" spans="2:3" x14ac:dyDescent="0.2">
      <c r="B957" s="393"/>
      <c r="C957" s="393"/>
    </row>
    <row r="958" spans="2:3" x14ac:dyDescent="0.2">
      <c r="B958" s="393"/>
      <c r="C958" s="393"/>
    </row>
    <row r="959" spans="2:3" x14ac:dyDescent="0.2">
      <c r="B959" s="393"/>
      <c r="C959" s="393"/>
    </row>
    <row r="960" spans="2:3" x14ac:dyDescent="0.2">
      <c r="B960" s="393"/>
      <c r="C960" s="393"/>
    </row>
    <row r="961" spans="2:3" x14ac:dyDescent="0.2">
      <c r="B961" s="393"/>
      <c r="C961" s="393"/>
    </row>
    <row r="962" spans="2:3" x14ac:dyDescent="0.2">
      <c r="B962" s="393"/>
      <c r="C962" s="393"/>
    </row>
    <row r="963" spans="2:3" x14ac:dyDescent="0.2">
      <c r="B963" s="393"/>
      <c r="C963" s="393"/>
    </row>
    <row r="964" spans="2:3" x14ac:dyDescent="0.2">
      <c r="B964" s="393"/>
      <c r="C964" s="393"/>
    </row>
    <row r="965" spans="2:3" x14ac:dyDescent="0.2">
      <c r="B965" s="393"/>
      <c r="C965" s="393"/>
    </row>
    <row r="966" spans="2:3" x14ac:dyDescent="0.2">
      <c r="B966" s="393"/>
      <c r="C966" s="393"/>
    </row>
    <row r="967" spans="2:3" x14ac:dyDescent="0.2">
      <c r="B967" s="393"/>
      <c r="C967" s="393"/>
    </row>
    <row r="968" spans="2:3" x14ac:dyDescent="0.2">
      <c r="B968" s="393"/>
      <c r="C968" s="393"/>
    </row>
    <row r="969" spans="2:3" x14ac:dyDescent="0.2">
      <c r="B969" s="393"/>
      <c r="C969" s="393"/>
    </row>
    <row r="970" spans="2:3" x14ac:dyDescent="0.2">
      <c r="B970" s="393"/>
      <c r="C970" s="393"/>
    </row>
    <row r="971" spans="2:3" x14ac:dyDescent="0.2">
      <c r="B971" s="393"/>
      <c r="C971" s="393"/>
    </row>
    <row r="972" spans="2:3" x14ac:dyDescent="0.2">
      <c r="B972" s="393"/>
      <c r="C972" s="393"/>
    </row>
    <row r="973" spans="2:3" x14ac:dyDescent="0.2">
      <c r="B973" s="393"/>
      <c r="C973" s="393"/>
    </row>
    <row r="974" spans="2:3" x14ac:dyDescent="0.2">
      <c r="B974" s="393"/>
      <c r="C974" s="393"/>
    </row>
    <row r="975" spans="2:3" x14ac:dyDescent="0.2">
      <c r="B975" s="393"/>
      <c r="C975" s="393"/>
    </row>
    <row r="976" spans="2:3" x14ac:dyDescent="0.2">
      <c r="B976" s="393"/>
      <c r="C976" s="393"/>
    </row>
    <row r="977" spans="2:3" x14ac:dyDescent="0.2">
      <c r="B977" s="393"/>
      <c r="C977" s="393"/>
    </row>
    <row r="978" spans="2:3" x14ac:dyDescent="0.2">
      <c r="B978" s="393"/>
      <c r="C978" s="393"/>
    </row>
    <row r="979" spans="2:3" x14ac:dyDescent="0.2">
      <c r="B979" s="393"/>
      <c r="C979" s="393"/>
    </row>
    <row r="980" spans="2:3" x14ac:dyDescent="0.2">
      <c r="B980" s="393"/>
      <c r="C980" s="393"/>
    </row>
    <row r="981" spans="2:3" x14ac:dyDescent="0.2">
      <c r="B981" s="393"/>
      <c r="C981" s="393"/>
    </row>
    <row r="982" spans="2:3" x14ac:dyDescent="0.2">
      <c r="B982" s="393"/>
      <c r="C982" s="393"/>
    </row>
    <row r="983" spans="2:3" x14ac:dyDescent="0.2">
      <c r="B983" s="393"/>
      <c r="C983" s="393"/>
    </row>
    <row r="984" spans="2:3" x14ac:dyDescent="0.2">
      <c r="B984" s="393"/>
      <c r="C984" s="393"/>
    </row>
    <row r="985" spans="2:3" x14ac:dyDescent="0.2">
      <c r="B985" s="393"/>
      <c r="C985" s="393"/>
    </row>
    <row r="986" spans="2:3" x14ac:dyDescent="0.2">
      <c r="B986" s="393"/>
      <c r="C986" s="393"/>
    </row>
    <row r="987" spans="2:3" x14ac:dyDescent="0.2">
      <c r="B987" s="393"/>
      <c r="C987" s="393"/>
    </row>
    <row r="988" spans="2:3" x14ac:dyDescent="0.2">
      <c r="B988" s="393"/>
      <c r="C988" s="393"/>
    </row>
    <row r="989" spans="2:3" x14ac:dyDescent="0.2">
      <c r="B989" s="393"/>
      <c r="C989" s="393"/>
    </row>
    <row r="990" spans="2:3" x14ac:dyDescent="0.2">
      <c r="B990" s="393"/>
      <c r="C990" s="393"/>
    </row>
    <row r="991" spans="2:3" x14ac:dyDescent="0.2">
      <c r="B991" s="393"/>
      <c r="C991" s="393"/>
    </row>
    <row r="992" spans="2:3" x14ac:dyDescent="0.2">
      <c r="B992" s="393"/>
      <c r="C992" s="393"/>
    </row>
    <row r="993" spans="2:3" x14ac:dyDescent="0.2">
      <c r="B993" s="393"/>
      <c r="C993" s="393"/>
    </row>
    <row r="994" spans="2:3" x14ac:dyDescent="0.2">
      <c r="B994" s="393"/>
      <c r="C994" s="393"/>
    </row>
    <row r="995" spans="2:3" x14ac:dyDescent="0.2">
      <c r="B995" s="393"/>
      <c r="C995" s="393"/>
    </row>
    <row r="996" spans="2:3" x14ac:dyDescent="0.2">
      <c r="B996" s="393"/>
      <c r="C996" s="393"/>
    </row>
    <row r="997" spans="2:3" x14ac:dyDescent="0.2">
      <c r="B997" s="393"/>
      <c r="C997" s="393"/>
    </row>
    <row r="998" spans="2:3" x14ac:dyDescent="0.2">
      <c r="B998" s="393"/>
      <c r="C998" s="393"/>
    </row>
    <row r="999" spans="2:3" x14ac:dyDescent="0.2">
      <c r="B999" s="393"/>
      <c r="C999" s="393"/>
    </row>
    <row r="1000" spans="2:3" x14ac:dyDescent="0.2">
      <c r="B1000" s="393"/>
      <c r="C1000" s="393"/>
    </row>
    <row r="1001" spans="2:3" x14ac:dyDescent="0.2">
      <c r="B1001" s="393"/>
      <c r="C1001" s="393"/>
    </row>
    <row r="1002" spans="2:3" x14ac:dyDescent="0.2">
      <c r="B1002" s="393"/>
      <c r="C1002" s="393"/>
    </row>
    <row r="1003" spans="2:3" x14ac:dyDescent="0.2">
      <c r="B1003" s="393"/>
      <c r="C1003" s="393"/>
    </row>
    <row r="1004" spans="2:3" x14ac:dyDescent="0.2">
      <c r="B1004" s="393"/>
      <c r="C1004" s="393"/>
    </row>
    <row r="1005" spans="2:3" x14ac:dyDescent="0.2">
      <c r="B1005" s="393"/>
      <c r="C1005" s="393"/>
    </row>
    <row r="1006" spans="2:3" x14ac:dyDescent="0.2">
      <c r="B1006" s="393"/>
      <c r="C1006" s="393"/>
    </row>
    <row r="1007" spans="2:3" x14ac:dyDescent="0.2">
      <c r="B1007" s="393"/>
      <c r="C1007" s="393"/>
    </row>
  </sheetData>
  <mergeCells count="6">
    <mergeCell ref="D2:E2"/>
    <mergeCell ref="B2:C2"/>
    <mergeCell ref="B52:C52"/>
    <mergeCell ref="D52:E52"/>
    <mergeCell ref="A2:A3"/>
    <mergeCell ref="A52:A53"/>
  </mergeCells>
  <phoneticPr fontId="2" type="noConversion"/>
  <pageMargins left="0.75" right="0.3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/>
  </sheetViews>
  <sheetFormatPr defaultRowHeight="12.75" x14ac:dyDescent="0.2"/>
  <cols>
    <col min="1" max="1" width="77.42578125" style="1257" customWidth="1"/>
    <col min="2" max="3" width="14.7109375" style="1256" customWidth="1"/>
  </cols>
  <sheetData>
    <row r="1" spans="1:3" ht="25.5" customHeight="1" x14ac:dyDescent="0.2">
      <c r="A1" s="1688" t="s">
        <v>1330</v>
      </c>
    </row>
    <row r="2" spans="1:3" ht="17.100000000000001" customHeight="1" x14ac:dyDescent="0.2">
      <c r="A2" s="1246"/>
      <c r="B2" s="1247" t="s">
        <v>1108</v>
      </c>
      <c r="C2" s="1247" t="s">
        <v>968</v>
      </c>
    </row>
    <row r="3" spans="1:3" ht="24.95" customHeight="1" x14ac:dyDescent="0.2">
      <c r="A3" s="1248" t="s">
        <v>1140</v>
      </c>
      <c r="B3" s="1378">
        <v>5008</v>
      </c>
      <c r="C3" s="1249">
        <v>0</v>
      </c>
    </row>
    <row r="4" spans="1:3" ht="17.100000000000001" customHeight="1" x14ac:dyDescent="0.2">
      <c r="A4" s="1250" t="s">
        <v>1024</v>
      </c>
      <c r="B4" s="1251">
        <v>6586</v>
      </c>
      <c r="C4" s="1251">
        <v>6746</v>
      </c>
    </row>
    <row r="5" spans="1:3" ht="24.95" customHeight="1" x14ac:dyDescent="0.2">
      <c r="A5" s="1252" t="s">
        <v>1025</v>
      </c>
      <c r="B5" s="1253">
        <v>14140</v>
      </c>
      <c r="C5" s="1253">
        <v>1400</v>
      </c>
    </row>
    <row r="6" spans="1:3" ht="17.100000000000001" customHeight="1" x14ac:dyDescent="0.2">
      <c r="A6" s="1252" t="s">
        <v>983</v>
      </c>
      <c r="B6" s="1253">
        <v>-3607</v>
      </c>
      <c r="C6" s="1253">
        <v>338</v>
      </c>
    </row>
    <row r="7" spans="1:3" ht="17.100000000000001" customHeight="1" x14ac:dyDescent="0.2">
      <c r="A7" s="1252" t="s">
        <v>1026</v>
      </c>
      <c r="B7" s="1253">
        <v>1061</v>
      </c>
      <c r="C7" s="1253">
        <v>5008</v>
      </c>
    </row>
    <row r="8" spans="1:3" ht="24.95" customHeight="1" x14ac:dyDescent="0.2">
      <c r="A8" s="1252" t="s">
        <v>1141</v>
      </c>
      <c r="B8" s="1253">
        <v>-202</v>
      </c>
      <c r="C8" s="1253">
        <v>-952</v>
      </c>
    </row>
    <row r="9" spans="1:3" ht="17.100000000000001" customHeight="1" x14ac:dyDescent="0.2">
      <c r="A9" s="1254" t="s">
        <v>1027</v>
      </c>
      <c r="B9" s="1253">
        <v>859</v>
      </c>
      <c r="C9" s="1253">
        <v>4056</v>
      </c>
    </row>
    <row r="10" spans="1:3" ht="17.100000000000001" customHeight="1" x14ac:dyDescent="0.2">
      <c r="A10" s="1254" t="s">
        <v>1028</v>
      </c>
      <c r="B10" s="1253">
        <v>-3947</v>
      </c>
      <c r="C10" s="1253">
        <v>5008</v>
      </c>
    </row>
    <row r="11" spans="1:3" ht="17.100000000000001" customHeight="1" x14ac:dyDescent="0.2">
      <c r="A11" s="1254" t="s">
        <v>984</v>
      </c>
      <c r="B11" s="1253">
        <v>750</v>
      </c>
      <c r="C11" s="1253">
        <v>-952</v>
      </c>
    </row>
    <row r="12" spans="1:3" ht="17.100000000000001" customHeight="1" x14ac:dyDescent="0.2">
      <c r="A12" s="1254" t="s">
        <v>1029</v>
      </c>
      <c r="B12" s="1253">
        <v>-3197</v>
      </c>
      <c r="C12" s="1253">
        <v>4056</v>
      </c>
    </row>
    <row r="14" spans="1:3" ht="17.100000000000001" customHeight="1" x14ac:dyDescent="0.2">
      <c r="A14" s="1246"/>
      <c r="B14" s="1247" t="s">
        <v>1108</v>
      </c>
      <c r="C14" s="1247" t="s">
        <v>968</v>
      </c>
    </row>
    <row r="15" spans="1:3" ht="24.95" customHeight="1" x14ac:dyDescent="0.2">
      <c r="A15" s="1248" t="s">
        <v>1011</v>
      </c>
      <c r="B15" s="1378">
        <f>'6 - Wynik z tytułu odsetek'!B10</f>
        <v>46618</v>
      </c>
      <c r="C15" s="1378">
        <f>'6 - Wynik z tytułu odsetek'!C10</f>
        <v>18429</v>
      </c>
    </row>
    <row r="16" spans="1:3" ht="17.100000000000001" customHeight="1" x14ac:dyDescent="0.2">
      <c r="A16" s="1252" t="s">
        <v>1023</v>
      </c>
      <c r="B16" s="1253">
        <f>'9 - Wynik na działalności handl'!B12</f>
        <v>2954</v>
      </c>
      <c r="C16" s="1253">
        <f>'9 - Wynik na działalności handl'!C12</f>
        <v>-108241</v>
      </c>
    </row>
    <row r="17" spans="1:3" ht="17.100000000000001" customHeight="1" thickBot="1" x14ac:dyDescent="0.25">
      <c r="A17" s="1250" t="s">
        <v>1012</v>
      </c>
      <c r="B17" s="1251">
        <f>'9 - Wynik na działalności handl'!B13</f>
        <v>8463</v>
      </c>
      <c r="C17" s="1251">
        <f>'9 - Wynik na działalności handl'!C13</f>
        <v>137300</v>
      </c>
    </row>
    <row r="18" spans="1:3" ht="24.95" customHeight="1" thickBot="1" x14ac:dyDescent="0.25">
      <c r="A18" s="1309" t="s">
        <v>1142</v>
      </c>
      <c r="B18" s="1379">
        <f>SUM(B15:B17)</f>
        <v>58035</v>
      </c>
      <c r="C18" s="1379">
        <f>SUM(C15:C17)</f>
        <v>47488</v>
      </c>
    </row>
    <row r="19" spans="1:3" x14ac:dyDescent="0.2">
      <c r="A19" s="1404"/>
      <c r="B19" s="1404"/>
      <c r="C19" s="1404"/>
    </row>
    <row r="20" spans="1:3" ht="17.100000000000001" customHeight="1" x14ac:dyDescent="0.2">
      <c r="A20" s="1246"/>
      <c r="B20" s="1247" t="s">
        <v>1108</v>
      </c>
      <c r="C20" s="1247" t="s">
        <v>968</v>
      </c>
    </row>
    <row r="21" spans="1:3" ht="24.95" customHeight="1" x14ac:dyDescent="0.2">
      <c r="A21" s="1248" t="s">
        <v>1013</v>
      </c>
      <c r="B21" s="1378">
        <f>'6 - Wynik z tytułu odsetek'!B11</f>
        <v>14140</v>
      </c>
      <c r="C21" s="1378">
        <f>'6 - Wynik z tytułu odsetek'!C11</f>
        <v>1400</v>
      </c>
    </row>
    <row r="22" spans="1:3" ht="17.100000000000001" customHeight="1" thickBot="1" x14ac:dyDescent="0.25">
      <c r="A22" s="1250" t="s">
        <v>1014</v>
      </c>
      <c r="B22" s="1251">
        <f>'9 - Wynik na działalności handl'!B14</f>
        <v>-3607</v>
      </c>
      <c r="C22" s="1251">
        <f>'9 - Wynik na działalności handl'!C14</f>
        <v>338</v>
      </c>
    </row>
    <row r="23" spans="1:3" ht="24.95" customHeight="1" thickBot="1" x14ac:dyDescent="0.25">
      <c r="A23" s="1309" t="s">
        <v>1143</v>
      </c>
      <c r="B23" s="1379">
        <f>SUM(B21:B22)</f>
        <v>10533</v>
      </c>
      <c r="C23" s="1379">
        <f>SUM(C21:C22)</f>
        <v>1738</v>
      </c>
    </row>
    <row r="24" spans="1:3" x14ac:dyDescent="0.2">
      <c r="A24" s="1238"/>
      <c r="B24" s="1238"/>
      <c r="C24" s="1238"/>
    </row>
    <row r="25" spans="1:3" x14ac:dyDescent="0.2">
      <c r="A25" s="1238"/>
      <c r="B25" s="1238"/>
      <c r="C25" s="1238"/>
    </row>
    <row r="26" spans="1:3" x14ac:dyDescent="0.2">
      <c r="A26" s="1238"/>
      <c r="B26" s="1238"/>
      <c r="C26" s="1238"/>
    </row>
    <row r="27" spans="1:3" x14ac:dyDescent="0.2">
      <c r="A27" s="1238"/>
      <c r="B27" s="1238"/>
      <c r="C27" s="1238"/>
    </row>
    <row r="28" spans="1:3" x14ac:dyDescent="0.2">
      <c r="A28" s="1238"/>
      <c r="B28" s="1238"/>
      <c r="C28" s="1238"/>
    </row>
    <row r="29" spans="1:3" x14ac:dyDescent="0.2">
      <c r="A29" s="1238"/>
      <c r="B29" s="1238"/>
      <c r="C29" s="1238"/>
    </row>
    <row r="30" spans="1:3" x14ac:dyDescent="0.2">
      <c r="A30" s="1238"/>
      <c r="B30" s="1238"/>
      <c r="C30" s="1238"/>
    </row>
    <row r="31" spans="1:3" x14ac:dyDescent="0.2">
      <c r="A31" s="1238"/>
      <c r="B31" s="1238"/>
      <c r="C31" s="1238"/>
    </row>
    <row r="32" spans="1:3" x14ac:dyDescent="0.2">
      <c r="A32" s="1238"/>
      <c r="B32" s="1238"/>
      <c r="C32" s="1238"/>
    </row>
    <row r="33" spans="1:3" x14ac:dyDescent="0.2">
      <c r="A33" s="1238"/>
      <c r="B33" s="1238"/>
      <c r="C33" s="1238"/>
    </row>
    <row r="34" spans="1:3" x14ac:dyDescent="0.2">
      <c r="A34" s="1238"/>
      <c r="B34" s="1238"/>
      <c r="C34" s="1238"/>
    </row>
    <row r="35" spans="1:3" x14ac:dyDescent="0.2">
      <c r="A35" s="1238"/>
      <c r="B35" s="1238"/>
      <c r="C35" s="1238"/>
    </row>
    <row r="36" spans="1:3" x14ac:dyDescent="0.2">
      <c r="A36" s="1238"/>
      <c r="B36" s="1238"/>
      <c r="C36" s="1238"/>
    </row>
    <row r="37" spans="1:3" x14ac:dyDescent="0.2">
      <c r="A37" s="1238"/>
      <c r="B37" s="1238"/>
      <c r="C37" s="1238"/>
    </row>
    <row r="38" spans="1:3" x14ac:dyDescent="0.2">
      <c r="A38" s="1238"/>
      <c r="B38" s="1238"/>
      <c r="C38" s="1238"/>
    </row>
    <row r="39" spans="1:3" x14ac:dyDescent="0.2">
      <c r="A39" s="1238"/>
      <c r="B39" s="1238"/>
      <c r="C39" s="1238"/>
    </row>
    <row r="40" spans="1:3" x14ac:dyDescent="0.2">
      <c r="A40" s="1238"/>
      <c r="B40" s="1238"/>
      <c r="C40" s="1238"/>
    </row>
    <row r="41" spans="1:3" x14ac:dyDescent="0.2">
      <c r="A41" s="1238"/>
      <c r="B41" s="1238"/>
      <c r="C41" s="1238"/>
    </row>
    <row r="42" spans="1:3" x14ac:dyDescent="0.2">
      <c r="A42" s="1255"/>
    </row>
    <row r="43" spans="1:3" x14ac:dyDescent="0.2">
      <c r="A43" s="1255"/>
    </row>
    <row r="44" spans="1:3" x14ac:dyDescent="0.2">
      <c r="A44" s="1255"/>
    </row>
    <row r="45" spans="1:3" x14ac:dyDescent="0.2">
      <c r="A45" s="1255"/>
    </row>
    <row r="46" spans="1:3" x14ac:dyDescent="0.2">
      <c r="A46" s="1255"/>
    </row>
    <row r="47" spans="1:3" x14ac:dyDescent="0.2">
      <c r="A47" s="1255"/>
    </row>
    <row r="48" spans="1:3" x14ac:dyDescent="0.2">
      <c r="A48" s="1255"/>
    </row>
    <row r="49" spans="1:3" x14ac:dyDescent="0.2">
      <c r="A49" s="1255"/>
    </row>
    <row r="50" spans="1:3" x14ac:dyDescent="0.2">
      <c r="A50" s="1255"/>
      <c r="B50"/>
      <c r="C50"/>
    </row>
    <row r="51" spans="1:3" x14ac:dyDescent="0.2">
      <c r="A51" s="1255"/>
      <c r="B51"/>
      <c r="C51"/>
    </row>
    <row r="52" spans="1:3" x14ac:dyDescent="0.2">
      <c r="A52" s="1255"/>
      <c r="B52"/>
      <c r="C52"/>
    </row>
    <row r="53" spans="1:3" x14ac:dyDescent="0.2">
      <c r="A53" s="1255"/>
      <c r="B53"/>
      <c r="C53"/>
    </row>
    <row r="54" spans="1:3" x14ac:dyDescent="0.2">
      <c r="A54" s="1255"/>
      <c r="B54"/>
      <c r="C54"/>
    </row>
    <row r="55" spans="1:3" x14ac:dyDescent="0.2">
      <c r="A55" s="1255"/>
      <c r="B55"/>
      <c r="C55"/>
    </row>
    <row r="56" spans="1:3" x14ac:dyDescent="0.2">
      <c r="A56" s="1255"/>
      <c r="B56"/>
      <c r="C56"/>
    </row>
    <row r="57" spans="1:3" x14ac:dyDescent="0.2">
      <c r="A57" s="1255"/>
      <c r="B57"/>
      <c r="C57"/>
    </row>
    <row r="58" spans="1:3" x14ac:dyDescent="0.2">
      <c r="A58" s="1255"/>
      <c r="B58"/>
      <c r="C58"/>
    </row>
    <row r="59" spans="1:3" x14ac:dyDescent="0.2">
      <c r="A59" s="1255"/>
      <c r="B59"/>
      <c r="C59"/>
    </row>
    <row r="60" spans="1:3" x14ac:dyDescent="0.2">
      <c r="A60" s="1255"/>
      <c r="B60"/>
      <c r="C60"/>
    </row>
    <row r="61" spans="1:3" x14ac:dyDescent="0.2">
      <c r="A61" s="1255"/>
      <c r="B61"/>
      <c r="C61"/>
    </row>
    <row r="62" spans="1:3" x14ac:dyDescent="0.2">
      <c r="A62" s="1255"/>
      <c r="B62"/>
      <c r="C62"/>
    </row>
    <row r="63" spans="1:3" x14ac:dyDescent="0.2">
      <c r="A63" s="1255"/>
      <c r="B63"/>
      <c r="C63"/>
    </row>
    <row r="64" spans="1:3" x14ac:dyDescent="0.2">
      <c r="A64" s="1255"/>
      <c r="B64"/>
      <c r="C64"/>
    </row>
    <row r="65" spans="1:3" x14ac:dyDescent="0.2">
      <c r="A65" s="1255"/>
      <c r="B65"/>
      <c r="C65"/>
    </row>
    <row r="66" spans="1:3" x14ac:dyDescent="0.2">
      <c r="A66" s="1255"/>
      <c r="B66"/>
      <c r="C66"/>
    </row>
    <row r="67" spans="1:3" x14ac:dyDescent="0.2">
      <c r="A67" s="1255"/>
      <c r="B67"/>
      <c r="C67"/>
    </row>
    <row r="68" spans="1:3" x14ac:dyDescent="0.2">
      <c r="A68" s="1255"/>
      <c r="B68"/>
      <c r="C68"/>
    </row>
    <row r="69" spans="1:3" x14ac:dyDescent="0.2">
      <c r="A69" s="1255"/>
      <c r="B69"/>
      <c r="C69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C2"/>
    </sheetView>
  </sheetViews>
  <sheetFormatPr defaultRowHeight="14.25" x14ac:dyDescent="0.3"/>
  <cols>
    <col min="1" max="1" width="35.7109375" style="1450" customWidth="1"/>
    <col min="2" max="3" width="35.7109375" style="1367" customWidth="1"/>
    <col min="4" max="16384" width="9.140625" style="1390"/>
  </cols>
  <sheetData>
    <row r="1" spans="1:3" ht="23.25" customHeight="1" x14ac:dyDescent="0.3">
      <c r="A1" s="1688" t="s">
        <v>1331</v>
      </c>
    </row>
    <row r="2" spans="1:3" ht="27" customHeight="1" x14ac:dyDescent="0.2">
      <c r="A2" s="1740" t="s">
        <v>1040</v>
      </c>
      <c r="B2" s="1741"/>
      <c r="C2" s="1741"/>
    </row>
    <row r="3" spans="1:3" ht="15.95" customHeight="1" thickBot="1" x14ac:dyDescent="0.25">
      <c r="A3" s="1443" t="s">
        <v>1041</v>
      </c>
      <c r="B3" s="1443" t="s">
        <v>1042</v>
      </c>
      <c r="C3" s="1444" t="s">
        <v>1043</v>
      </c>
    </row>
    <row r="4" spans="1:3" ht="15.95" customHeight="1" thickBot="1" x14ac:dyDescent="0.25">
      <c r="A4" s="1445">
        <v>10294</v>
      </c>
      <c r="B4" s="1446">
        <v>26890</v>
      </c>
      <c r="C4" s="1447">
        <v>19604</v>
      </c>
    </row>
    <row r="5" spans="1:3" x14ac:dyDescent="0.3">
      <c r="A5" s="1448"/>
      <c r="B5" s="1449"/>
      <c r="C5" s="1449"/>
    </row>
    <row r="6" spans="1:3" x14ac:dyDescent="0.3">
      <c r="B6" s="1451"/>
      <c r="C6" s="1451"/>
    </row>
    <row r="7" spans="1:3" x14ac:dyDescent="0.3">
      <c r="B7" s="1451"/>
      <c r="C7" s="1451"/>
    </row>
    <row r="8" spans="1:3" x14ac:dyDescent="0.3">
      <c r="B8" s="1451"/>
      <c r="C8" s="1451"/>
    </row>
    <row r="9" spans="1:3" x14ac:dyDescent="0.3">
      <c r="B9" s="1451"/>
      <c r="C9" s="1451"/>
    </row>
    <row r="10" spans="1:3" x14ac:dyDescent="0.3">
      <c r="B10" s="1451"/>
      <c r="C10" s="145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FD1163"/>
  <sheetViews>
    <sheetView workbookViewId="0"/>
  </sheetViews>
  <sheetFormatPr defaultRowHeight="10.5" x14ac:dyDescent="0.15"/>
  <cols>
    <col min="1" max="1" width="59.7109375" style="88" customWidth="1"/>
    <col min="2" max="2" width="6.7109375" style="83" customWidth="1"/>
    <col min="3" max="4" width="15.7109375" style="83" customWidth="1"/>
    <col min="5" max="5" width="11.28515625" style="83" bestFit="1" customWidth="1"/>
    <col min="6" max="6" width="14.28515625" style="83" customWidth="1"/>
    <col min="7" max="7" width="10.140625" style="83" customWidth="1"/>
    <col min="8" max="8" width="11.28515625" style="83" bestFit="1" customWidth="1"/>
    <col min="9" max="9" width="9.140625" style="85"/>
    <col min="10" max="11" width="9.140625" style="83"/>
    <col min="12" max="12" width="14.140625" style="83" customWidth="1"/>
    <col min="13" max="16384" width="9.140625" style="83"/>
  </cols>
  <sheetData>
    <row r="1" spans="1:16384" ht="40.5" customHeight="1" x14ac:dyDescent="0.15">
      <c r="A1" s="1688" t="s">
        <v>1291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  <c r="CZ1" s="1687"/>
      <c r="DA1" s="1687"/>
      <c r="DB1" s="1687"/>
      <c r="DC1" s="1687"/>
      <c r="DD1" s="1687"/>
      <c r="DE1" s="1687"/>
      <c r="DF1" s="1687"/>
      <c r="DG1" s="1687"/>
      <c r="DH1" s="1687"/>
      <c r="DI1" s="1687"/>
      <c r="DJ1" s="1687"/>
      <c r="DK1" s="1687"/>
      <c r="DL1" s="1687"/>
      <c r="DM1" s="1687"/>
      <c r="DN1" s="1687"/>
      <c r="DO1" s="1687"/>
      <c r="DP1" s="1687"/>
      <c r="DQ1" s="1687"/>
      <c r="DR1" s="1687"/>
      <c r="DS1" s="1687"/>
      <c r="DT1" s="1687"/>
      <c r="DU1" s="1687"/>
      <c r="DV1" s="1687"/>
      <c r="DW1" s="1687"/>
      <c r="DX1" s="1687"/>
      <c r="DY1" s="1687"/>
      <c r="DZ1" s="1687"/>
      <c r="EA1" s="1687"/>
      <c r="EB1" s="1687"/>
      <c r="EC1" s="1687"/>
      <c r="ED1" s="1687"/>
      <c r="EE1" s="1687"/>
      <c r="EF1" s="1687"/>
      <c r="EG1" s="1687"/>
      <c r="EH1" s="1687"/>
      <c r="EI1" s="1687"/>
      <c r="EJ1" s="1687"/>
      <c r="EK1" s="1687"/>
      <c r="EL1" s="1687"/>
      <c r="EM1" s="1687"/>
      <c r="EN1" s="1687"/>
      <c r="EO1" s="1687"/>
      <c r="EP1" s="1687"/>
      <c r="EQ1" s="1687"/>
      <c r="ER1" s="1687"/>
      <c r="ES1" s="1687"/>
      <c r="ET1" s="1687"/>
      <c r="EU1" s="1687"/>
      <c r="EV1" s="1687"/>
      <c r="EW1" s="1687"/>
      <c r="EX1" s="1687"/>
      <c r="EY1" s="1687"/>
      <c r="EZ1" s="1687"/>
      <c r="FA1" s="1687"/>
      <c r="FB1" s="1687"/>
      <c r="FC1" s="1687"/>
      <c r="FD1" s="1687"/>
      <c r="FE1" s="1687"/>
      <c r="FF1" s="1687"/>
      <c r="FG1" s="1687"/>
      <c r="FH1" s="1687"/>
      <c r="FI1" s="1687"/>
      <c r="FJ1" s="1687"/>
      <c r="FK1" s="1687"/>
      <c r="FL1" s="1687"/>
      <c r="FM1" s="1687"/>
      <c r="FN1" s="1687"/>
      <c r="FO1" s="1687"/>
      <c r="FP1" s="1687"/>
      <c r="FQ1" s="1687"/>
      <c r="FR1" s="1687"/>
      <c r="FS1" s="1687"/>
      <c r="FT1" s="1687"/>
      <c r="FU1" s="1687"/>
      <c r="FV1" s="1687"/>
      <c r="FW1" s="1687"/>
      <c r="FX1" s="1687"/>
      <c r="FY1" s="1687"/>
      <c r="FZ1" s="1687"/>
      <c r="GA1" s="1687"/>
      <c r="GB1" s="1687"/>
      <c r="GC1" s="1687"/>
      <c r="GD1" s="1687"/>
      <c r="GE1" s="1687"/>
      <c r="GF1" s="1687"/>
      <c r="GG1" s="1687"/>
      <c r="GH1" s="1687"/>
      <c r="GI1" s="1687"/>
      <c r="GJ1" s="1687"/>
      <c r="GK1" s="1687"/>
      <c r="GL1" s="1687"/>
      <c r="GM1" s="1687"/>
      <c r="GN1" s="1687"/>
      <c r="GO1" s="1687"/>
      <c r="GP1" s="1687"/>
      <c r="GQ1" s="1687"/>
      <c r="GR1" s="1687"/>
      <c r="GS1" s="1687"/>
      <c r="GT1" s="1687"/>
      <c r="GU1" s="1687"/>
      <c r="GV1" s="1687"/>
      <c r="GW1" s="1687"/>
      <c r="GX1" s="1687"/>
      <c r="GY1" s="1687"/>
      <c r="GZ1" s="1687"/>
      <c r="HA1" s="1687"/>
      <c r="HB1" s="1687"/>
      <c r="HC1" s="1687"/>
      <c r="HD1" s="1687"/>
      <c r="HE1" s="1687"/>
      <c r="HF1" s="1687"/>
      <c r="HG1" s="1687"/>
      <c r="HH1" s="1687"/>
      <c r="HI1" s="1687"/>
      <c r="HJ1" s="1687"/>
      <c r="HK1" s="1687"/>
      <c r="HL1" s="1687"/>
      <c r="HM1" s="1687"/>
      <c r="HN1" s="1687"/>
      <c r="HO1" s="1687"/>
      <c r="HP1" s="1687"/>
      <c r="HQ1" s="1687"/>
      <c r="HR1" s="1687"/>
      <c r="HS1" s="1687"/>
      <c r="HT1" s="1687"/>
      <c r="HU1" s="1687"/>
      <c r="HV1" s="1687"/>
      <c r="HW1" s="1687"/>
      <c r="HX1" s="1687"/>
      <c r="HY1" s="1687"/>
      <c r="HZ1" s="1687"/>
      <c r="IA1" s="1687"/>
      <c r="IB1" s="1687"/>
      <c r="IC1" s="1687"/>
      <c r="ID1" s="1687"/>
      <c r="IE1" s="1687"/>
      <c r="IF1" s="1687"/>
      <c r="IG1" s="1687"/>
      <c r="IH1" s="1687"/>
      <c r="II1" s="1687"/>
      <c r="IJ1" s="1687"/>
      <c r="IK1" s="1687"/>
      <c r="IL1" s="1687"/>
      <c r="IM1" s="1687"/>
      <c r="IN1" s="1687"/>
      <c r="IO1" s="1687"/>
      <c r="IP1" s="1687"/>
      <c r="IQ1" s="1687"/>
      <c r="IR1" s="1687"/>
      <c r="IS1" s="1687"/>
      <c r="IT1" s="1687"/>
      <c r="IU1" s="1687"/>
      <c r="IV1" s="1687"/>
      <c r="IW1" s="1687"/>
      <c r="IX1" s="1687"/>
      <c r="IY1" s="1687"/>
      <c r="IZ1" s="1687"/>
      <c r="JA1" s="1687"/>
      <c r="JB1" s="1687"/>
      <c r="JC1" s="1687"/>
      <c r="JD1" s="1687"/>
      <c r="JE1" s="1687"/>
      <c r="JF1" s="1687"/>
      <c r="JG1" s="1687"/>
      <c r="JH1" s="1687"/>
      <c r="JI1" s="1687"/>
      <c r="JJ1" s="1687"/>
      <c r="JK1" s="1687"/>
      <c r="JL1" s="1687"/>
      <c r="JM1" s="1687"/>
      <c r="JN1" s="1687"/>
      <c r="JO1" s="1687"/>
      <c r="JP1" s="1687"/>
      <c r="JQ1" s="1687"/>
      <c r="JR1" s="1687"/>
      <c r="JS1" s="1687"/>
      <c r="JT1" s="1687"/>
      <c r="JU1" s="1687"/>
      <c r="JV1" s="1687"/>
      <c r="JW1" s="1687"/>
      <c r="JX1" s="1687"/>
      <c r="JY1" s="1687"/>
      <c r="JZ1" s="1687"/>
      <c r="KA1" s="1687"/>
      <c r="KB1" s="1687"/>
      <c r="KC1" s="1687"/>
      <c r="KD1" s="1687"/>
      <c r="KE1" s="1687"/>
      <c r="KF1" s="1687"/>
      <c r="KG1" s="1687"/>
      <c r="KH1" s="1687"/>
      <c r="KI1" s="1687"/>
      <c r="KJ1" s="1687"/>
      <c r="KK1" s="1687"/>
      <c r="KL1" s="1687"/>
      <c r="KM1" s="1687"/>
      <c r="KN1" s="1687"/>
      <c r="KO1" s="1687"/>
      <c r="KP1" s="1687"/>
      <c r="KQ1" s="1687"/>
      <c r="KR1" s="1687"/>
      <c r="KS1" s="1687"/>
      <c r="KT1" s="1687"/>
      <c r="KU1" s="1687"/>
      <c r="KV1" s="1687"/>
      <c r="KW1" s="1687"/>
      <c r="KX1" s="1687"/>
      <c r="KY1" s="1687"/>
      <c r="KZ1" s="1687"/>
      <c r="LA1" s="1687"/>
      <c r="LB1" s="1687"/>
      <c r="LC1" s="1687"/>
      <c r="LD1" s="1687"/>
      <c r="LE1" s="1687"/>
      <c r="LF1" s="1687"/>
      <c r="LG1" s="1687"/>
      <c r="LH1" s="1687"/>
      <c r="LI1" s="1687"/>
      <c r="LJ1" s="1687"/>
      <c r="LK1" s="1687"/>
      <c r="LL1" s="1687"/>
      <c r="LM1" s="1687"/>
      <c r="LN1" s="1687"/>
      <c r="LO1" s="1687"/>
      <c r="LP1" s="1687"/>
      <c r="LQ1" s="1687"/>
      <c r="LR1" s="1687"/>
      <c r="LS1" s="1687"/>
      <c r="LT1" s="1687"/>
      <c r="LU1" s="1687"/>
      <c r="LV1" s="1687"/>
      <c r="LW1" s="1687"/>
      <c r="LX1" s="1687"/>
      <c r="LY1" s="1687"/>
      <c r="LZ1" s="1687"/>
      <c r="MA1" s="1687"/>
      <c r="MB1" s="1687"/>
      <c r="MC1" s="1687"/>
      <c r="MD1" s="1687"/>
      <c r="ME1" s="1687"/>
      <c r="MF1" s="1687"/>
      <c r="MG1" s="1687"/>
      <c r="MH1" s="1687"/>
      <c r="MI1" s="1687"/>
      <c r="MJ1" s="1687"/>
      <c r="MK1" s="1687"/>
      <c r="ML1" s="1687"/>
      <c r="MM1" s="1687"/>
      <c r="MN1" s="1687"/>
      <c r="MO1" s="1687"/>
      <c r="MP1" s="1687"/>
      <c r="MQ1" s="1687"/>
      <c r="MR1" s="1687"/>
      <c r="MS1" s="1687"/>
      <c r="MT1" s="1687"/>
      <c r="MU1" s="1687"/>
      <c r="MV1" s="1687"/>
      <c r="MW1" s="1687"/>
      <c r="MX1" s="1687"/>
      <c r="MY1" s="1687"/>
      <c r="MZ1" s="1687"/>
      <c r="NA1" s="1687"/>
      <c r="NB1" s="1687"/>
      <c r="NC1" s="1687"/>
      <c r="ND1" s="1687"/>
      <c r="NE1" s="1687"/>
      <c r="NF1" s="1687"/>
      <c r="NG1" s="1687"/>
      <c r="NH1" s="1687"/>
      <c r="NI1" s="1687"/>
      <c r="NJ1" s="1687"/>
      <c r="NK1" s="1687"/>
      <c r="NL1" s="1687"/>
      <c r="NM1" s="1687"/>
      <c r="NN1" s="1687"/>
      <c r="NO1" s="1687"/>
      <c r="NP1" s="1687"/>
      <c r="NQ1" s="1687"/>
      <c r="NR1" s="1687"/>
      <c r="NS1" s="1687"/>
      <c r="NT1" s="1687"/>
      <c r="NU1" s="1687"/>
      <c r="NV1" s="1687"/>
      <c r="NW1" s="1687"/>
      <c r="NX1" s="1687"/>
      <c r="NY1" s="1687"/>
      <c r="NZ1" s="1687"/>
      <c r="OA1" s="1687"/>
      <c r="OB1" s="1687"/>
      <c r="OC1" s="1687"/>
      <c r="OD1" s="1687"/>
      <c r="OE1" s="1687"/>
      <c r="OF1" s="1687"/>
      <c r="OG1" s="1687"/>
      <c r="OH1" s="1687"/>
      <c r="OI1" s="1687"/>
      <c r="OJ1" s="1687"/>
      <c r="OK1" s="1687"/>
      <c r="OL1" s="1687"/>
      <c r="OM1" s="1687"/>
      <c r="ON1" s="1687"/>
      <c r="OO1" s="1687"/>
      <c r="OP1" s="1687"/>
      <c r="OQ1" s="1687"/>
      <c r="OR1" s="1687"/>
      <c r="OS1" s="1687"/>
      <c r="OT1" s="1687"/>
      <c r="OU1" s="1687"/>
      <c r="OV1" s="1687"/>
      <c r="OW1" s="1687"/>
      <c r="OX1" s="1687"/>
      <c r="OY1" s="1687"/>
      <c r="OZ1" s="1687"/>
      <c r="PA1" s="1687"/>
      <c r="PB1" s="1687"/>
      <c r="PC1" s="1687"/>
      <c r="PD1" s="1687"/>
      <c r="PE1" s="1687"/>
      <c r="PF1" s="1687"/>
      <c r="PG1" s="1687"/>
      <c r="PH1" s="1687"/>
      <c r="PI1" s="1687"/>
      <c r="PJ1" s="1687"/>
      <c r="PK1" s="1687"/>
      <c r="PL1" s="1687"/>
      <c r="PM1" s="1687"/>
      <c r="PN1" s="1687"/>
      <c r="PO1" s="1687"/>
      <c r="PP1" s="1687"/>
      <c r="PQ1" s="1687"/>
      <c r="PR1" s="1687"/>
      <c r="PS1" s="1687"/>
      <c r="PT1" s="1687"/>
      <c r="PU1" s="1687"/>
      <c r="PV1" s="1687"/>
      <c r="PW1" s="1687"/>
      <c r="PX1" s="1687"/>
      <c r="PY1" s="1687"/>
      <c r="PZ1" s="1687"/>
      <c r="QA1" s="1687"/>
      <c r="QB1" s="1687"/>
      <c r="QC1" s="1687"/>
      <c r="QD1" s="1687"/>
      <c r="QE1" s="1687"/>
      <c r="QF1" s="1687"/>
      <c r="QG1" s="1687"/>
      <c r="QH1" s="1687"/>
      <c r="QI1" s="1687"/>
      <c r="QJ1" s="1687"/>
      <c r="QK1" s="1687"/>
      <c r="QL1" s="1687"/>
      <c r="QM1" s="1687"/>
      <c r="QN1" s="1687"/>
      <c r="QO1" s="1687"/>
      <c r="QP1" s="1687"/>
      <c r="QQ1" s="1687"/>
      <c r="QR1" s="1687"/>
      <c r="QS1" s="1687"/>
      <c r="QT1" s="1687"/>
      <c r="QU1" s="1687"/>
      <c r="QV1" s="1687"/>
      <c r="QW1" s="1687"/>
      <c r="QX1" s="1687"/>
      <c r="QY1" s="1687"/>
      <c r="QZ1" s="1687"/>
      <c r="RA1" s="1687"/>
      <c r="RB1" s="1687"/>
      <c r="RC1" s="1687"/>
      <c r="RD1" s="1687"/>
      <c r="RE1" s="1687"/>
      <c r="RF1" s="1687"/>
      <c r="RG1" s="1687"/>
      <c r="RH1" s="1687"/>
      <c r="RI1" s="1687"/>
      <c r="RJ1" s="1687"/>
      <c r="RK1" s="1687"/>
      <c r="RL1" s="1687"/>
      <c r="RM1" s="1687"/>
      <c r="RN1" s="1687"/>
      <c r="RO1" s="1687"/>
      <c r="RP1" s="1687"/>
      <c r="RQ1" s="1687"/>
      <c r="RR1" s="1687"/>
      <c r="RS1" s="1687"/>
      <c r="RT1" s="1687"/>
      <c r="RU1" s="1687"/>
      <c r="RV1" s="1687"/>
      <c r="RW1" s="1687"/>
      <c r="RX1" s="1687"/>
      <c r="RY1" s="1687"/>
      <c r="RZ1" s="1687"/>
      <c r="SA1" s="1687"/>
      <c r="SB1" s="1687"/>
      <c r="SC1" s="1687"/>
      <c r="SD1" s="1687"/>
      <c r="SE1" s="1687"/>
      <c r="SF1" s="1687"/>
      <c r="SG1" s="1687"/>
      <c r="SH1" s="1687"/>
      <c r="SI1" s="1687"/>
      <c r="SJ1" s="1687"/>
      <c r="SK1" s="1687"/>
      <c r="SL1" s="1687"/>
      <c r="SM1" s="1687"/>
      <c r="SN1" s="1687"/>
      <c r="SO1" s="1687"/>
      <c r="SP1" s="1687"/>
      <c r="SQ1" s="1687"/>
      <c r="SR1" s="1687"/>
      <c r="SS1" s="1687"/>
      <c r="ST1" s="1687"/>
      <c r="SU1" s="1687"/>
      <c r="SV1" s="1687"/>
      <c r="SW1" s="1687"/>
      <c r="SX1" s="1687"/>
      <c r="SY1" s="1687"/>
      <c r="SZ1" s="1687"/>
      <c r="TA1" s="1687"/>
      <c r="TB1" s="1687"/>
      <c r="TC1" s="1687"/>
      <c r="TD1" s="1687"/>
      <c r="TE1" s="1687"/>
      <c r="TF1" s="1687"/>
      <c r="TG1" s="1687"/>
      <c r="TH1" s="1687"/>
      <c r="TI1" s="1687"/>
      <c r="TJ1" s="1687"/>
      <c r="TK1" s="1687"/>
      <c r="TL1" s="1687"/>
      <c r="TM1" s="1687"/>
      <c r="TN1" s="1687"/>
      <c r="TO1" s="1687"/>
      <c r="TP1" s="1687"/>
      <c r="TQ1" s="1687"/>
      <c r="TR1" s="1687"/>
      <c r="TS1" s="1687"/>
      <c r="TT1" s="1687"/>
      <c r="TU1" s="1687"/>
      <c r="TV1" s="1687"/>
      <c r="TW1" s="1687"/>
      <c r="TX1" s="1687"/>
      <c r="TY1" s="1687"/>
      <c r="TZ1" s="1687"/>
      <c r="UA1" s="1687"/>
      <c r="UB1" s="1687"/>
      <c r="UC1" s="1687"/>
      <c r="UD1" s="1687"/>
      <c r="UE1" s="1687"/>
      <c r="UF1" s="1687"/>
      <c r="UG1" s="1687"/>
      <c r="UH1" s="1687"/>
      <c r="UI1" s="1687"/>
      <c r="UJ1" s="1687"/>
      <c r="UK1" s="1687"/>
      <c r="UL1" s="1687"/>
      <c r="UM1" s="1687"/>
      <c r="UN1" s="1687"/>
      <c r="UO1" s="1687"/>
      <c r="UP1" s="1687"/>
      <c r="UQ1" s="1687"/>
      <c r="UR1" s="1687"/>
      <c r="US1" s="1687"/>
      <c r="UT1" s="1687"/>
      <c r="UU1" s="1687"/>
      <c r="UV1" s="1687"/>
      <c r="UW1" s="1687"/>
      <c r="UX1" s="1687"/>
      <c r="UY1" s="1687"/>
      <c r="UZ1" s="1687"/>
      <c r="VA1" s="1687"/>
      <c r="VB1" s="1687"/>
      <c r="VC1" s="1687"/>
      <c r="VD1" s="1687"/>
      <c r="VE1" s="1687"/>
      <c r="VF1" s="1687"/>
      <c r="VG1" s="1687"/>
      <c r="VH1" s="1687"/>
      <c r="VI1" s="1687"/>
      <c r="VJ1" s="1687"/>
      <c r="VK1" s="1687"/>
      <c r="VL1" s="1687"/>
      <c r="VM1" s="1687"/>
      <c r="VN1" s="1687"/>
      <c r="VO1" s="1687"/>
      <c r="VP1" s="1687"/>
      <c r="VQ1" s="1687"/>
      <c r="VR1" s="1687"/>
      <c r="VS1" s="1687"/>
      <c r="VT1" s="1687"/>
      <c r="VU1" s="1687"/>
      <c r="VV1" s="1687"/>
      <c r="VW1" s="1687"/>
      <c r="VX1" s="1687"/>
      <c r="VY1" s="1687"/>
      <c r="VZ1" s="1687"/>
      <c r="WA1" s="1687"/>
      <c r="WB1" s="1687"/>
      <c r="WC1" s="1687"/>
      <c r="WD1" s="1687"/>
      <c r="WE1" s="1687"/>
      <c r="WF1" s="1687"/>
      <c r="WG1" s="1687"/>
      <c r="WH1" s="1687"/>
      <c r="WI1" s="1687"/>
      <c r="WJ1" s="1687"/>
      <c r="WK1" s="1687"/>
      <c r="WL1" s="1687"/>
      <c r="WM1" s="1687"/>
      <c r="WN1" s="1687"/>
      <c r="WO1" s="1687"/>
      <c r="WP1" s="1687"/>
      <c r="WQ1" s="1687"/>
      <c r="WR1" s="1687"/>
      <c r="WS1" s="1687"/>
      <c r="WT1" s="1687"/>
      <c r="WU1" s="1687"/>
      <c r="WV1" s="1687"/>
      <c r="WW1" s="1687"/>
      <c r="WX1" s="1687"/>
      <c r="WY1" s="1687"/>
      <c r="WZ1" s="1687"/>
      <c r="XA1" s="1687"/>
      <c r="XB1" s="1687"/>
      <c r="XC1" s="1687"/>
      <c r="XD1" s="1687"/>
      <c r="XE1" s="1687"/>
      <c r="XF1" s="1687"/>
      <c r="XG1" s="1687"/>
      <c r="XH1" s="1687"/>
      <c r="XI1" s="1687"/>
      <c r="XJ1" s="1687"/>
      <c r="XK1" s="1687"/>
      <c r="XL1" s="1687"/>
      <c r="XM1" s="1687"/>
      <c r="XN1" s="1687"/>
      <c r="XO1" s="1687"/>
      <c r="XP1" s="1687"/>
      <c r="XQ1" s="1687"/>
      <c r="XR1" s="1687"/>
      <c r="XS1" s="1687"/>
      <c r="XT1" s="1687"/>
      <c r="XU1" s="1687"/>
      <c r="XV1" s="1687"/>
      <c r="XW1" s="1687"/>
      <c r="XX1" s="1687"/>
      <c r="XY1" s="1687"/>
      <c r="XZ1" s="1687"/>
      <c r="YA1" s="1687"/>
      <c r="YB1" s="1687"/>
      <c r="YC1" s="1687"/>
      <c r="YD1" s="1687"/>
      <c r="YE1" s="1687"/>
      <c r="YF1" s="1687"/>
      <c r="YG1" s="1687"/>
      <c r="YH1" s="1687"/>
      <c r="YI1" s="1687"/>
      <c r="YJ1" s="1687"/>
      <c r="YK1" s="1687"/>
      <c r="YL1" s="1687"/>
      <c r="YM1" s="1687"/>
      <c r="YN1" s="1687"/>
      <c r="YO1" s="1687"/>
      <c r="YP1" s="1687"/>
      <c r="YQ1" s="1687"/>
      <c r="YR1" s="1687"/>
      <c r="YS1" s="1687"/>
      <c r="YT1" s="1687"/>
      <c r="YU1" s="1687"/>
      <c r="YV1" s="1687"/>
      <c r="YW1" s="1687"/>
      <c r="YX1" s="1687"/>
      <c r="YY1" s="1687"/>
      <c r="YZ1" s="1687"/>
      <c r="ZA1" s="1687"/>
      <c r="ZB1" s="1687"/>
      <c r="ZC1" s="1687"/>
      <c r="ZD1" s="1687"/>
      <c r="ZE1" s="1687"/>
      <c r="ZF1" s="1687"/>
      <c r="ZG1" s="1687"/>
      <c r="ZH1" s="1687"/>
      <c r="ZI1" s="1687"/>
      <c r="ZJ1" s="1687"/>
      <c r="ZK1" s="1687"/>
      <c r="ZL1" s="1687"/>
      <c r="ZM1" s="1687"/>
      <c r="ZN1" s="1687"/>
      <c r="ZO1" s="1687"/>
      <c r="ZP1" s="1687"/>
      <c r="ZQ1" s="1687"/>
      <c r="ZR1" s="1687"/>
      <c r="ZS1" s="1687"/>
      <c r="ZT1" s="1687"/>
      <c r="ZU1" s="1687"/>
      <c r="ZV1" s="1687"/>
      <c r="ZW1" s="1687"/>
      <c r="ZX1" s="1687"/>
      <c r="ZY1" s="1687"/>
      <c r="ZZ1" s="1687"/>
      <c r="AAA1" s="1687"/>
      <c r="AAB1" s="1687"/>
      <c r="AAC1" s="1687"/>
      <c r="AAD1" s="1687"/>
      <c r="AAE1" s="1687"/>
      <c r="AAF1" s="1687"/>
      <c r="AAG1" s="1687"/>
      <c r="AAH1" s="1687"/>
      <c r="AAI1" s="1687"/>
      <c r="AAJ1" s="1687"/>
      <c r="AAK1" s="1687"/>
      <c r="AAL1" s="1687"/>
      <c r="AAM1" s="1687"/>
      <c r="AAN1" s="1687"/>
      <c r="AAO1" s="1687"/>
      <c r="AAP1" s="1687"/>
      <c r="AAQ1" s="1687"/>
      <c r="AAR1" s="1687"/>
      <c r="AAS1" s="1687"/>
      <c r="AAT1" s="1687"/>
      <c r="AAU1" s="1687"/>
      <c r="AAV1" s="1687"/>
      <c r="AAW1" s="1687"/>
      <c r="AAX1" s="1687"/>
      <c r="AAY1" s="1687"/>
      <c r="AAZ1" s="1687"/>
      <c r="ABA1" s="1687"/>
      <c r="ABB1" s="1687"/>
      <c r="ABC1" s="1687"/>
      <c r="ABD1" s="1687"/>
      <c r="ABE1" s="1687"/>
      <c r="ABF1" s="1687"/>
      <c r="ABG1" s="1687"/>
      <c r="ABH1" s="1687"/>
      <c r="ABI1" s="1687"/>
      <c r="ABJ1" s="1687"/>
      <c r="ABK1" s="1687"/>
      <c r="ABL1" s="1687"/>
      <c r="ABM1" s="1687"/>
      <c r="ABN1" s="1687"/>
      <c r="ABO1" s="1687"/>
      <c r="ABP1" s="1687"/>
      <c r="ABQ1" s="1687"/>
      <c r="ABR1" s="1687"/>
      <c r="ABS1" s="1687"/>
      <c r="ABT1" s="1687"/>
      <c r="ABU1" s="1687"/>
      <c r="ABV1" s="1687"/>
      <c r="ABW1" s="1687"/>
      <c r="ABX1" s="1687"/>
      <c r="ABY1" s="1687"/>
      <c r="ABZ1" s="1687"/>
      <c r="ACA1" s="1687"/>
      <c r="ACB1" s="1687"/>
      <c r="ACC1" s="1687"/>
      <c r="ACD1" s="1687"/>
      <c r="ACE1" s="1687"/>
      <c r="ACF1" s="1687"/>
      <c r="ACG1" s="1687"/>
      <c r="ACH1" s="1687"/>
      <c r="ACI1" s="1687"/>
      <c r="ACJ1" s="1687"/>
      <c r="ACK1" s="1687"/>
      <c r="ACL1" s="1687"/>
      <c r="ACM1" s="1687"/>
      <c r="ACN1" s="1687"/>
      <c r="ACO1" s="1687"/>
      <c r="ACP1" s="1687"/>
      <c r="ACQ1" s="1687"/>
      <c r="ACR1" s="1687"/>
      <c r="ACS1" s="1687"/>
      <c r="ACT1" s="1687"/>
      <c r="ACU1" s="1687"/>
      <c r="ACV1" s="1687"/>
      <c r="ACW1" s="1687"/>
      <c r="ACX1" s="1687"/>
      <c r="ACY1" s="1687"/>
      <c r="ACZ1" s="1687"/>
      <c r="ADA1" s="1687"/>
      <c r="ADB1" s="1687"/>
      <c r="ADC1" s="1687"/>
      <c r="ADD1" s="1687"/>
      <c r="ADE1" s="1687"/>
      <c r="ADF1" s="1687"/>
      <c r="ADG1" s="1687"/>
      <c r="ADH1" s="1687"/>
      <c r="ADI1" s="1687"/>
      <c r="ADJ1" s="1687"/>
      <c r="ADK1" s="1687"/>
      <c r="ADL1" s="1687"/>
      <c r="ADM1" s="1687"/>
      <c r="ADN1" s="1687"/>
      <c r="ADO1" s="1687"/>
      <c r="ADP1" s="1687"/>
      <c r="ADQ1" s="1687"/>
      <c r="ADR1" s="1687"/>
      <c r="ADS1" s="1687"/>
      <c r="ADT1" s="1687"/>
      <c r="ADU1" s="1687"/>
      <c r="ADV1" s="1687"/>
      <c r="ADW1" s="1687"/>
      <c r="ADX1" s="1687"/>
      <c r="ADY1" s="1687"/>
      <c r="ADZ1" s="1687"/>
      <c r="AEA1" s="1687"/>
      <c r="AEB1" s="1687"/>
      <c r="AEC1" s="1687"/>
      <c r="AED1" s="1687"/>
      <c r="AEE1" s="1687"/>
      <c r="AEF1" s="1687"/>
      <c r="AEG1" s="1687"/>
      <c r="AEH1" s="1687"/>
      <c r="AEI1" s="1687"/>
      <c r="AEJ1" s="1687"/>
      <c r="AEK1" s="1687"/>
      <c r="AEL1" s="1687"/>
      <c r="AEM1" s="1687"/>
      <c r="AEN1" s="1687"/>
      <c r="AEO1" s="1687"/>
      <c r="AEP1" s="1687"/>
      <c r="AEQ1" s="1687"/>
      <c r="AER1" s="1687"/>
      <c r="AES1" s="1687"/>
      <c r="AET1" s="1687"/>
      <c r="AEU1" s="1687"/>
      <c r="AEV1" s="1687"/>
      <c r="AEW1" s="1687"/>
      <c r="AEX1" s="1687"/>
      <c r="AEY1" s="1687"/>
      <c r="AEZ1" s="1687"/>
      <c r="AFA1" s="1687"/>
      <c r="AFB1" s="1687"/>
      <c r="AFC1" s="1687"/>
      <c r="AFD1" s="1687"/>
      <c r="AFE1" s="1687"/>
      <c r="AFF1" s="1687"/>
      <c r="AFG1" s="1687"/>
      <c r="AFH1" s="1687"/>
      <c r="AFI1" s="1687"/>
      <c r="AFJ1" s="1687"/>
      <c r="AFK1" s="1687"/>
      <c r="AFL1" s="1687"/>
      <c r="AFM1" s="1687"/>
      <c r="AFN1" s="1687"/>
      <c r="AFO1" s="1687"/>
      <c r="AFP1" s="1687"/>
      <c r="AFQ1" s="1687"/>
      <c r="AFR1" s="1687"/>
      <c r="AFS1" s="1687"/>
      <c r="AFT1" s="1687"/>
      <c r="AFU1" s="1687"/>
      <c r="AFV1" s="1687"/>
      <c r="AFW1" s="1687"/>
      <c r="AFX1" s="1687"/>
      <c r="AFY1" s="1687"/>
      <c r="AFZ1" s="1687"/>
      <c r="AGA1" s="1687"/>
      <c r="AGB1" s="1687"/>
      <c r="AGC1" s="1687"/>
      <c r="AGD1" s="1687"/>
      <c r="AGE1" s="1687"/>
      <c r="AGF1" s="1687"/>
      <c r="AGG1" s="1687"/>
      <c r="AGH1" s="1687"/>
      <c r="AGI1" s="1687"/>
      <c r="AGJ1" s="1687"/>
      <c r="AGK1" s="1687"/>
      <c r="AGL1" s="1687"/>
      <c r="AGM1" s="1687"/>
      <c r="AGN1" s="1687"/>
      <c r="AGO1" s="1687"/>
      <c r="AGP1" s="1687"/>
      <c r="AGQ1" s="1687"/>
      <c r="AGR1" s="1687"/>
      <c r="AGS1" s="1687"/>
      <c r="AGT1" s="1687"/>
      <c r="AGU1" s="1687"/>
      <c r="AGV1" s="1687"/>
      <c r="AGW1" s="1687"/>
      <c r="AGX1" s="1687"/>
      <c r="AGY1" s="1687"/>
      <c r="AGZ1" s="1687"/>
      <c r="AHA1" s="1687"/>
      <c r="AHB1" s="1687"/>
      <c r="AHC1" s="1687"/>
      <c r="AHD1" s="1687"/>
      <c r="AHE1" s="1687"/>
      <c r="AHF1" s="1687"/>
      <c r="AHG1" s="1687"/>
      <c r="AHH1" s="1687"/>
      <c r="AHI1" s="1687"/>
      <c r="AHJ1" s="1687"/>
      <c r="AHK1" s="1687"/>
      <c r="AHL1" s="1687"/>
      <c r="AHM1" s="1687"/>
      <c r="AHN1" s="1687"/>
      <c r="AHO1" s="1687"/>
      <c r="AHP1" s="1687"/>
      <c r="AHQ1" s="1687"/>
      <c r="AHR1" s="1687"/>
      <c r="AHS1" s="1687"/>
      <c r="AHT1" s="1687"/>
      <c r="AHU1" s="1687"/>
      <c r="AHV1" s="1687"/>
      <c r="AHW1" s="1687"/>
      <c r="AHX1" s="1687"/>
      <c r="AHY1" s="1687"/>
      <c r="AHZ1" s="1687"/>
      <c r="AIA1" s="1687"/>
      <c r="AIB1" s="1687"/>
      <c r="AIC1" s="1687"/>
      <c r="AID1" s="1687"/>
      <c r="AIE1" s="1687"/>
      <c r="AIF1" s="1687"/>
      <c r="AIG1" s="1687"/>
      <c r="AIH1" s="1687"/>
      <c r="AII1" s="1687"/>
      <c r="AIJ1" s="1687"/>
      <c r="AIK1" s="1687"/>
      <c r="AIL1" s="1687"/>
      <c r="AIM1" s="1687"/>
      <c r="AIN1" s="1687"/>
      <c r="AIO1" s="1687"/>
      <c r="AIP1" s="1687"/>
      <c r="AIQ1" s="1687"/>
      <c r="AIR1" s="1687"/>
      <c r="AIS1" s="1687"/>
      <c r="AIT1" s="1687"/>
      <c r="AIU1" s="1687"/>
      <c r="AIV1" s="1687"/>
      <c r="AIW1" s="1687"/>
      <c r="AIX1" s="1687"/>
      <c r="AIY1" s="1687"/>
      <c r="AIZ1" s="1687"/>
      <c r="AJA1" s="1687"/>
      <c r="AJB1" s="1687"/>
      <c r="AJC1" s="1687"/>
      <c r="AJD1" s="1687"/>
      <c r="AJE1" s="1687"/>
      <c r="AJF1" s="1687"/>
      <c r="AJG1" s="1687"/>
      <c r="AJH1" s="1687"/>
      <c r="AJI1" s="1687"/>
      <c r="AJJ1" s="1687"/>
      <c r="AJK1" s="1687"/>
      <c r="AJL1" s="1687"/>
      <c r="AJM1" s="1687"/>
      <c r="AJN1" s="1687"/>
      <c r="AJO1" s="1687"/>
      <c r="AJP1" s="1687"/>
      <c r="AJQ1" s="1687"/>
      <c r="AJR1" s="1687"/>
      <c r="AJS1" s="1687"/>
      <c r="AJT1" s="1687"/>
      <c r="AJU1" s="1687"/>
      <c r="AJV1" s="1687"/>
      <c r="AJW1" s="1687"/>
      <c r="AJX1" s="1687"/>
      <c r="AJY1" s="1687"/>
      <c r="AJZ1" s="1687"/>
      <c r="AKA1" s="1687"/>
      <c r="AKB1" s="1687"/>
      <c r="AKC1" s="1687"/>
      <c r="AKD1" s="1687"/>
      <c r="AKE1" s="1687"/>
      <c r="AKF1" s="1687"/>
      <c r="AKG1" s="1687"/>
      <c r="AKH1" s="1687"/>
      <c r="AKI1" s="1687"/>
      <c r="AKJ1" s="1687"/>
      <c r="AKK1" s="1687"/>
      <c r="AKL1" s="1687"/>
      <c r="AKM1" s="1687"/>
      <c r="AKN1" s="1687"/>
      <c r="AKO1" s="1687"/>
      <c r="AKP1" s="1687"/>
      <c r="AKQ1" s="1687"/>
      <c r="AKR1" s="1687"/>
      <c r="AKS1" s="1687"/>
      <c r="AKT1" s="1687"/>
      <c r="AKU1" s="1687"/>
      <c r="AKV1" s="1687"/>
      <c r="AKW1" s="1687"/>
      <c r="AKX1" s="1687"/>
      <c r="AKY1" s="1687"/>
      <c r="AKZ1" s="1687"/>
      <c r="ALA1" s="1687"/>
      <c r="ALB1" s="1687"/>
      <c r="ALC1" s="1687"/>
      <c r="ALD1" s="1687"/>
      <c r="ALE1" s="1687"/>
      <c r="ALF1" s="1687"/>
      <c r="ALG1" s="1687"/>
      <c r="ALH1" s="1687"/>
      <c r="ALI1" s="1687"/>
      <c r="ALJ1" s="1687"/>
      <c r="ALK1" s="1687"/>
      <c r="ALL1" s="1687"/>
      <c r="ALM1" s="1687"/>
      <c r="ALN1" s="1687"/>
      <c r="ALO1" s="1687"/>
      <c r="ALP1" s="1687"/>
      <c r="ALQ1" s="1687"/>
      <c r="ALR1" s="1687"/>
      <c r="ALS1" s="1687"/>
      <c r="ALT1" s="1687"/>
      <c r="ALU1" s="1687"/>
      <c r="ALV1" s="1687"/>
      <c r="ALW1" s="1687"/>
      <c r="ALX1" s="1687"/>
      <c r="ALY1" s="1687"/>
      <c r="ALZ1" s="1687"/>
      <c r="AMA1" s="1687"/>
      <c r="AMB1" s="1687"/>
      <c r="AMC1" s="1687"/>
      <c r="AMD1" s="1687"/>
      <c r="AME1" s="1687"/>
      <c r="AMF1" s="1687"/>
      <c r="AMG1" s="1687"/>
      <c r="AMH1" s="1687"/>
      <c r="AMI1" s="1687"/>
      <c r="AMJ1" s="1687"/>
      <c r="AMK1" s="1687"/>
      <c r="AML1" s="1687"/>
      <c r="AMM1" s="1687"/>
      <c r="AMN1" s="1687"/>
      <c r="AMO1" s="1687"/>
      <c r="AMP1" s="1687"/>
      <c r="AMQ1" s="1687"/>
      <c r="AMR1" s="1687"/>
      <c r="AMS1" s="1687"/>
      <c r="AMT1" s="1687"/>
      <c r="AMU1" s="1687"/>
      <c r="AMV1" s="1687"/>
      <c r="AMW1" s="1687"/>
      <c r="AMX1" s="1687"/>
      <c r="AMY1" s="1687"/>
      <c r="AMZ1" s="1687"/>
      <c r="ANA1" s="1687"/>
      <c r="ANB1" s="1687"/>
      <c r="ANC1" s="1687"/>
      <c r="AND1" s="1687"/>
      <c r="ANE1" s="1687"/>
      <c r="ANF1" s="1687"/>
      <c r="ANG1" s="1687"/>
      <c r="ANH1" s="1687"/>
      <c r="ANI1" s="1687"/>
      <c r="ANJ1" s="1687"/>
      <c r="ANK1" s="1687"/>
      <c r="ANL1" s="1687"/>
      <c r="ANM1" s="1687"/>
      <c r="ANN1" s="1687"/>
      <c r="ANO1" s="1687"/>
      <c r="ANP1" s="1687"/>
      <c r="ANQ1" s="1687"/>
      <c r="ANR1" s="1687"/>
      <c r="ANS1" s="1687"/>
      <c r="ANT1" s="1687"/>
      <c r="ANU1" s="1687"/>
      <c r="ANV1" s="1687"/>
      <c r="ANW1" s="1687"/>
      <c r="ANX1" s="1687"/>
      <c r="ANY1" s="1687"/>
      <c r="ANZ1" s="1687"/>
      <c r="AOA1" s="1687"/>
      <c r="AOB1" s="1687"/>
      <c r="AOC1" s="1687"/>
      <c r="AOD1" s="1687"/>
      <c r="AOE1" s="1687"/>
      <c r="AOF1" s="1687"/>
      <c r="AOG1" s="1687"/>
      <c r="AOH1" s="1687"/>
      <c r="AOI1" s="1687"/>
      <c r="AOJ1" s="1687"/>
      <c r="AOK1" s="1687"/>
      <c r="AOL1" s="1687"/>
      <c r="AOM1" s="1687"/>
      <c r="AON1" s="1687"/>
      <c r="AOO1" s="1687"/>
      <c r="AOP1" s="1687"/>
      <c r="AOQ1" s="1687"/>
      <c r="AOR1" s="1687"/>
      <c r="AOS1" s="1687"/>
      <c r="AOT1" s="1687"/>
      <c r="AOU1" s="1687"/>
      <c r="AOV1" s="1687"/>
      <c r="AOW1" s="1687"/>
      <c r="AOX1" s="1687"/>
      <c r="AOY1" s="1687"/>
      <c r="AOZ1" s="1687"/>
      <c r="APA1" s="1687"/>
      <c r="APB1" s="1687"/>
      <c r="APC1" s="1687"/>
      <c r="APD1" s="1687"/>
      <c r="APE1" s="1687"/>
      <c r="APF1" s="1687"/>
      <c r="APG1" s="1687"/>
      <c r="APH1" s="1687"/>
      <c r="API1" s="1687"/>
      <c r="APJ1" s="1687"/>
      <c r="APK1" s="1687"/>
      <c r="APL1" s="1687"/>
      <c r="APM1" s="1687"/>
      <c r="APN1" s="1687"/>
      <c r="APO1" s="1687"/>
      <c r="APP1" s="1687"/>
      <c r="APQ1" s="1687"/>
      <c r="APR1" s="1687"/>
      <c r="APS1" s="1687"/>
      <c r="APT1" s="1687"/>
      <c r="APU1" s="1687"/>
      <c r="APV1" s="1687"/>
      <c r="APW1" s="1687"/>
      <c r="APX1" s="1687"/>
      <c r="APY1" s="1687"/>
      <c r="APZ1" s="1687"/>
      <c r="AQA1" s="1687"/>
      <c r="AQB1" s="1687"/>
      <c r="AQC1" s="1687"/>
      <c r="AQD1" s="1687"/>
      <c r="AQE1" s="1687"/>
      <c r="AQF1" s="1687"/>
      <c r="AQG1" s="1687"/>
      <c r="AQH1" s="1687"/>
      <c r="AQI1" s="1687"/>
      <c r="AQJ1" s="1687"/>
      <c r="AQK1" s="1687"/>
      <c r="AQL1" s="1687"/>
      <c r="AQM1" s="1687"/>
      <c r="AQN1" s="1687"/>
      <c r="AQO1" s="1687"/>
      <c r="AQP1" s="1687"/>
      <c r="AQQ1" s="1687"/>
      <c r="AQR1" s="1687"/>
      <c r="AQS1" s="1687"/>
      <c r="AQT1" s="1687"/>
      <c r="AQU1" s="1687"/>
      <c r="AQV1" s="1687"/>
      <c r="AQW1" s="1687"/>
      <c r="AQX1" s="1687"/>
      <c r="AQY1" s="1687"/>
      <c r="AQZ1" s="1687"/>
      <c r="ARA1" s="1687"/>
      <c r="ARB1" s="1687"/>
      <c r="ARC1" s="1687"/>
      <c r="ARD1" s="1687"/>
      <c r="ARE1" s="1687"/>
      <c r="ARF1" s="1687"/>
      <c r="ARG1" s="1687"/>
      <c r="ARH1" s="1687"/>
      <c r="ARI1" s="1687"/>
      <c r="ARJ1" s="1687"/>
      <c r="ARK1" s="1687"/>
      <c r="ARL1" s="1687"/>
      <c r="ARM1" s="1687"/>
      <c r="ARN1" s="1687"/>
      <c r="ARO1" s="1687"/>
      <c r="ARP1" s="1687"/>
      <c r="ARQ1" s="1687"/>
      <c r="ARR1" s="1687"/>
      <c r="ARS1" s="1687"/>
      <c r="ART1" s="1687"/>
      <c r="ARU1" s="1687"/>
      <c r="ARV1" s="1687"/>
      <c r="ARW1" s="1687"/>
      <c r="ARX1" s="1687"/>
      <c r="ARY1" s="1687"/>
      <c r="ARZ1" s="1687"/>
      <c r="ASA1" s="1687"/>
      <c r="ASB1" s="1687"/>
      <c r="ASC1" s="1687"/>
      <c r="ASD1" s="1687"/>
      <c r="ASE1" s="1687"/>
      <c r="ASF1" s="1687"/>
      <c r="ASG1" s="1687"/>
      <c r="ASH1" s="1687"/>
      <c r="ASI1" s="1687"/>
      <c r="ASJ1" s="1687"/>
      <c r="ASK1" s="1687"/>
      <c r="ASL1" s="1687"/>
      <c r="ASM1" s="1687"/>
      <c r="ASN1" s="1687"/>
      <c r="ASO1" s="1687"/>
      <c r="ASP1" s="1687"/>
      <c r="ASQ1" s="1687"/>
      <c r="ASR1" s="1687"/>
      <c r="ASS1" s="1687"/>
      <c r="AST1" s="1687"/>
      <c r="ASU1" s="1687"/>
      <c r="ASV1" s="1687"/>
      <c r="ASW1" s="1687"/>
      <c r="ASX1" s="1687"/>
      <c r="ASY1" s="1687"/>
      <c r="ASZ1" s="1687"/>
      <c r="ATA1" s="1687"/>
      <c r="ATB1" s="1687"/>
      <c r="ATC1" s="1687"/>
      <c r="ATD1" s="1687"/>
      <c r="ATE1" s="1687"/>
      <c r="ATF1" s="1687"/>
      <c r="ATG1" s="1687"/>
      <c r="ATH1" s="1687"/>
      <c r="ATI1" s="1687"/>
      <c r="ATJ1" s="1687"/>
      <c r="ATK1" s="1687"/>
      <c r="ATL1" s="1687"/>
      <c r="ATM1" s="1687"/>
      <c r="ATN1" s="1687"/>
      <c r="ATO1" s="1687"/>
      <c r="ATP1" s="1687"/>
      <c r="ATQ1" s="1687"/>
      <c r="ATR1" s="1687"/>
      <c r="ATS1" s="1687"/>
      <c r="ATT1" s="1687"/>
      <c r="ATU1" s="1687"/>
      <c r="ATV1" s="1687"/>
      <c r="ATW1" s="1687"/>
      <c r="ATX1" s="1687"/>
      <c r="ATY1" s="1687"/>
      <c r="ATZ1" s="1687"/>
      <c r="AUA1" s="1687"/>
      <c r="AUB1" s="1687"/>
      <c r="AUC1" s="1687"/>
      <c r="AUD1" s="1687"/>
      <c r="AUE1" s="1687"/>
      <c r="AUF1" s="1687"/>
      <c r="AUG1" s="1687"/>
      <c r="AUH1" s="1687"/>
      <c r="AUI1" s="1687"/>
      <c r="AUJ1" s="1687"/>
      <c r="AUK1" s="1687"/>
      <c r="AUL1" s="1687"/>
      <c r="AUM1" s="1687"/>
      <c r="AUN1" s="1687"/>
      <c r="AUO1" s="1687"/>
      <c r="AUP1" s="1687"/>
      <c r="AUQ1" s="1687"/>
      <c r="AUR1" s="1687"/>
      <c r="AUS1" s="1687"/>
      <c r="AUT1" s="1687"/>
      <c r="AUU1" s="1687"/>
      <c r="AUV1" s="1687"/>
      <c r="AUW1" s="1687"/>
      <c r="AUX1" s="1687"/>
      <c r="AUY1" s="1687"/>
      <c r="AUZ1" s="1687"/>
      <c r="AVA1" s="1687"/>
      <c r="AVB1" s="1687"/>
      <c r="AVC1" s="1687"/>
      <c r="AVD1" s="1687"/>
      <c r="AVE1" s="1687"/>
      <c r="AVF1" s="1687"/>
      <c r="AVG1" s="1687"/>
      <c r="AVH1" s="1687"/>
      <c r="AVI1" s="1687"/>
      <c r="AVJ1" s="1687"/>
      <c r="AVK1" s="1687"/>
      <c r="AVL1" s="1687"/>
      <c r="AVM1" s="1687"/>
      <c r="AVN1" s="1687"/>
      <c r="AVO1" s="1687"/>
      <c r="AVP1" s="1687"/>
      <c r="AVQ1" s="1687"/>
      <c r="AVR1" s="1687"/>
      <c r="AVS1" s="1687"/>
      <c r="AVT1" s="1687"/>
      <c r="AVU1" s="1687"/>
      <c r="AVV1" s="1687"/>
      <c r="AVW1" s="1687"/>
      <c r="AVX1" s="1687"/>
      <c r="AVY1" s="1687"/>
      <c r="AVZ1" s="1687"/>
      <c r="AWA1" s="1687"/>
      <c r="AWB1" s="1687"/>
      <c r="AWC1" s="1687"/>
      <c r="AWD1" s="1687"/>
      <c r="AWE1" s="1687"/>
      <c r="AWF1" s="1687"/>
      <c r="AWG1" s="1687"/>
      <c r="AWH1" s="1687"/>
      <c r="AWI1" s="1687"/>
      <c r="AWJ1" s="1687"/>
      <c r="AWK1" s="1687"/>
      <c r="AWL1" s="1687"/>
      <c r="AWM1" s="1687"/>
      <c r="AWN1" s="1687"/>
      <c r="AWO1" s="1687"/>
      <c r="AWP1" s="1687"/>
      <c r="AWQ1" s="1687"/>
      <c r="AWR1" s="1687"/>
      <c r="AWS1" s="1687"/>
      <c r="AWT1" s="1687"/>
      <c r="AWU1" s="1687"/>
      <c r="AWV1" s="1687"/>
      <c r="AWW1" s="1687"/>
      <c r="AWX1" s="1687"/>
      <c r="AWY1" s="1687"/>
      <c r="AWZ1" s="1687"/>
      <c r="AXA1" s="1687"/>
      <c r="AXB1" s="1687"/>
      <c r="AXC1" s="1687"/>
      <c r="AXD1" s="1687"/>
      <c r="AXE1" s="1687"/>
      <c r="AXF1" s="1687"/>
      <c r="AXG1" s="1687"/>
      <c r="AXH1" s="1687"/>
      <c r="AXI1" s="1687"/>
      <c r="AXJ1" s="1687"/>
      <c r="AXK1" s="1687"/>
      <c r="AXL1" s="1687"/>
      <c r="AXM1" s="1687"/>
      <c r="AXN1" s="1687"/>
      <c r="AXO1" s="1687"/>
      <c r="AXP1" s="1687"/>
      <c r="AXQ1" s="1687"/>
      <c r="AXR1" s="1687"/>
      <c r="AXS1" s="1687"/>
      <c r="AXT1" s="1687"/>
      <c r="AXU1" s="1687"/>
      <c r="AXV1" s="1687"/>
      <c r="AXW1" s="1687"/>
      <c r="AXX1" s="1687"/>
      <c r="AXY1" s="1687"/>
      <c r="AXZ1" s="1687"/>
      <c r="AYA1" s="1687"/>
      <c r="AYB1" s="1687"/>
      <c r="AYC1" s="1687"/>
      <c r="AYD1" s="1687"/>
      <c r="AYE1" s="1687"/>
      <c r="AYF1" s="1687"/>
      <c r="AYG1" s="1687"/>
      <c r="AYH1" s="1687"/>
      <c r="AYI1" s="1687"/>
      <c r="AYJ1" s="1687"/>
      <c r="AYK1" s="1687"/>
      <c r="AYL1" s="1687"/>
      <c r="AYM1" s="1687"/>
      <c r="AYN1" s="1687"/>
      <c r="AYO1" s="1687"/>
      <c r="AYP1" s="1687"/>
      <c r="AYQ1" s="1687"/>
      <c r="AYR1" s="1687"/>
      <c r="AYS1" s="1687"/>
      <c r="AYT1" s="1687"/>
      <c r="AYU1" s="1687"/>
      <c r="AYV1" s="1687"/>
      <c r="AYW1" s="1687"/>
      <c r="AYX1" s="1687"/>
      <c r="AYY1" s="1687"/>
      <c r="AYZ1" s="1687"/>
      <c r="AZA1" s="1687"/>
      <c r="AZB1" s="1687"/>
      <c r="AZC1" s="1687"/>
      <c r="AZD1" s="1687"/>
      <c r="AZE1" s="1687"/>
      <c r="AZF1" s="1687"/>
      <c r="AZG1" s="1687"/>
      <c r="AZH1" s="1687"/>
      <c r="AZI1" s="1687"/>
      <c r="AZJ1" s="1687"/>
      <c r="AZK1" s="1687"/>
      <c r="AZL1" s="1687"/>
      <c r="AZM1" s="1687"/>
      <c r="AZN1" s="1687"/>
      <c r="AZO1" s="1687"/>
      <c r="AZP1" s="1687"/>
      <c r="AZQ1" s="1687"/>
      <c r="AZR1" s="1687"/>
      <c r="AZS1" s="1687"/>
      <c r="AZT1" s="1687"/>
      <c r="AZU1" s="1687"/>
      <c r="AZV1" s="1687"/>
      <c r="AZW1" s="1687"/>
      <c r="AZX1" s="1687"/>
      <c r="AZY1" s="1687"/>
      <c r="AZZ1" s="1687"/>
      <c r="BAA1" s="1687"/>
      <c r="BAB1" s="1687"/>
      <c r="BAC1" s="1687"/>
      <c r="BAD1" s="1687"/>
      <c r="BAE1" s="1687"/>
      <c r="BAF1" s="1687"/>
      <c r="BAG1" s="1687"/>
      <c r="BAH1" s="1687"/>
      <c r="BAI1" s="1687"/>
      <c r="BAJ1" s="1687"/>
      <c r="BAK1" s="1687"/>
      <c r="BAL1" s="1687"/>
      <c r="BAM1" s="1687"/>
      <c r="BAN1" s="1687"/>
      <c r="BAO1" s="1687"/>
      <c r="BAP1" s="1687"/>
      <c r="BAQ1" s="1687"/>
      <c r="BAR1" s="1687"/>
      <c r="BAS1" s="1687"/>
      <c r="BAT1" s="1687"/>
      <c r="BAU1" s="1687"/>
      <c r="BAV1" s="1687"/>
      <c r="BAW1" s="1687"/>
      <c r="BAX1" s="1687"/>
      <c r="BAY1" s="1687"/>
      <c r="BAZ1" s="1687"/>
      <c r="BBA1" s="1687"/>
      <c r="BBB1" s="1687"/>
      <c r="BBC1" s="1687"/>
      <c r="BBD1" s="1687"/>
      <c r="BBE1" s="1687"/>
      <c r="BBF1" s="1687"/>
      <c r="BBG1" s="1687"/>
      <c r="BBH1" s="1687"/>
      <c r="BBI1" s="1687"/>
      <c r="BBJ1" s="1687"/>
      <c r="BBK1" s="1687"/>
      <c r="BBL1" s="1687"/>
      <c r="BBM1" s="1687"/>
      <c r="BBN1" s="1687"/>
      <c r="BBO1" s="1687"/>
      <c r="BBP1" s="1687"/>
      <c r="BBQ1" s="1687"/>
      <c r="BBR1" s="1687"/>
      <c r="BBS1" s="1687"/>
      <c r="BBT1" s="1687"/>
      <c r="BBU1" s="1687"/>
      <c r="BBV1" s="1687"/>
      <c r="BBW1" s="1687"/>
      <c r="BBX1" s="1687"/>
      <c r="BBY1" s="1687"/>
      <c r="BBZ1" s="1687"/>
      <c r="BCA1" s="1687"/>
      <c r="BCB1" s="1687"/>
      <c r="BCC1" s="1687"/>
      <c r="BCD1" s="1687"/>
      <c r="BCE1" s="1687"/>
      <c r="BCF1" s="1687"/>
      <c r="BCG1" s="1687"/>
      <c r="BCH1" s="1687"/>
      <c r="BCI1" s="1687"/>
      <c r="BCJ1" s="1687"/>
      <c r="BCK1" s="1687"/>
      <c r="BCL1" s="1687"/>
      <c r="BCM1" s="1687"/>
      <c r="BCN1" s="1687"/>
      <c r="BCO1" s="1687"/>
      <c r="BCP1" s="1687"/>
      <c r="BCQ1" s="1687"/>
      <c r="BCR1" s="1687"/>
      <c r="BCS1" s="1687"/>
      <c r="BCT1" s="1687"/>
      <c r="BCU1" s="1687"/>
      <c r="BCV1" s="1687"/>
      <c r="BCW1" s="1687"/>
      <c r="BCX1" s="1687"/>
      <c r="BCY1" s="1687"/>
      <c r="BCZ1" s="1687"/>
      <c r="BDA1" s="1687"/>
      <c r="BDB1" s="1687"/>
      <c r="BDC1" s="1687"/>
      <c r="BDD1" s="1687"/>
      <c r="BDE1" s="1687"/>
      <c r="BDF1" s="1687"/>
      <c r="BDG1" s="1687"/>
      <c r="BDH1" s="1687"/>
      <c r="BDI1" s="1687"/>
      <c r="BDJ1" s="1687"/>
      <c r="BDK1" s="1687"/>
      <c r="BDL1" s="1687"/>
      <c r="BDM1" s="1687"/>
      <c r="BDN1" s="1687"/>
      <c r="BDO1" s="1687"/>
      <c r="BDP1" s="1687"/>
      <c r="BDQ1" s="1687"/>
      <c r="BDR1" s="1687"/>
      <c r="BDS1" s="1687"/>
      <c r="BDT1" s="1687"/>
      <c r="BDU1" s="1687"/>
      <c r="BDV1" s="1687"/>
      <c r="BDW1" s="1687"/>
      <c r="BDX1" s="1687"/>
      <c r="BDY1" s="1687"/>
      <c r="BDZ1" s="1687"/>
      <c r="BEA1" s="1687"/>
      <c r="BEB1" s="1687"/>
      <c r="BEC1" s="1687"/>
      <c r="BED1" s="1687"/>
      <c r="BEE1" s="1687"/>
      <c r="BEF1" s="1687"/>
      <c r="BEG1" s="1687"/>
      <c r="BEH1" s="1687"/>
      <c r="BEI1" s="1687"/>
      <c r="BEJ1" s="1687"/>
      <c r="BEK1" s="1687"/>
      <c r="BEL1" s="1687"/>
      <c r="BEM1" s="1687"/>
      <c r="BEN1" s="1687"/>
      <c r="BEO1" s="1687"/>
      <c r="BEP1" s="1687"/>
      <c r="BEQ1" s="1687"/>
      <c r="BER1" s="1687"/>
      <c r="BES1" s="1687"/>
      <c r="BET1" s="1687"/>
      <c r="BEU1" s="1687"/>
      <c r="BEV1" s="1687"/>
      <c r="BEW1" s="1687"/>
      <c r="BEX1" s="1687"/>
      <c r="BEY1" s="1687"/>
      <c r="BEZ1" s="1687"/>
      <c r="BFA1" s="1687"/>
      <c r="BFB1" s="1687"/>
      <c r="BFC1" s="1687"/>
      <c r="BFD1" s="1687"/>
      <c r="BFE1" s="1687"/>
      <c r="BFF1" s="1687"/>
      <c r="BFG1" s="1687"/>
      <c r="BFH1" s="1687"/>
      <c r="BFI1" s="1687"/>
      <c r="BFJ1" s="1687"/>
      <c r="BFK1" s="1687"/>
      <c r="BFL1" s="1687"/>
      <c r="BFM1" s="1687"/>
      <c r="BFN1" s="1687"/>
      <c r="BFO1" s="1687"/>
      <c r="BFP1" s="1687"/>
      <c r="BFQ1" s="1687"/>
      <c r="BFR1" s="1687"/>
      <c r="BFS1" s="1687"/>
      <c r="BFT1" s="1687"/>
      <c r="BFU1" s="1687"/>
      <c r="BFV1" s="1687"/>
      <c r="BFW1" s="1687"/>
      <c r="BFX1" s="1687"/>
      <c r="BFY1" s="1687"/>
      <c r="BFZ1" s="1687"/>
      <c r="BGA1" s="1687"/>
      <c r="BGB1" s="1687"/>
      <c r="BGC1" s="1687"/>
      <c r="BGD1" s="1687"/>
      <c r="BGE1" s="1687"/>
      <c r="BGF1" s="1687"/>
      <c r="BGG1" s="1687"/>
      <c r="BGH1" s="1687"/>
      <c r="BGI1" s="1687"/>
      <c r="BGJ1" s="1687"/>
      <c r="BGK1" s="1687"/>
      <c r="BGL1" s="1687"/>
      <c r="BGM1" s="1687"/>
      <c r="BGN1" s="1687"/>
      <c r="BGO1" s="1687"/>
      <c r="BGP1" s="1687"/>
      <c r="BGQ1" s="1687"/>
      <c r="BGR1" s="1687"/>
      <c r="BGS1" s="1687"/>
      <c r="BGT1" s="1687"/>
      <c r="BGU1" s="1687"/>
      <c r="BGV1" s="1687"/>
      <c r="BGW1" s="1687"/>
      <c r="BGX1" s="1687"/>
      <c r="BGY1" s="1687"/>
      <c r="BGZ1" s="1687"/>
      <c r="BHA1" s="1687"/>
      <c r="BHB1" s="1687"/>
      <c r="BHC1" s="1687"/>
      <c r="BHD1" s="1687"/>
      <c r="BHE1" s="1687"/>
      <c r="BHF1" s="1687"/>
      <c r="BHG1" s="1687"/>
      <c r="BHH1" s="1687"/>
      <c r="BHI1" s="1687"/>
      <c r="BHJ1" s="1687"/>
      <c r="BHK1" s="1687"/>
      <c r="BHL1" s="1687"/>
      <c r="BHM1" s="1687"/>
      <c r="BHN1" s="1687"/>
      <c r="BHO1" s="1687"/>
      <c r="BHP1" s="1687"/>
      <c r="BHQ1" s="1687"/>
      <c r="BHR1" s="1687"/>
      <c r="BHS1" s="1687"/>
      <c r="BHT1" s="1687"/>
      <c r="BHU1" s="1687"/>
      <c r="BHV1" s="1687"/>
      <c r="BHW1" s="1687"/>
      <c r="BHX1" s="1687"/>
      <c r="BHY1" s="1687"/>
      <c r="BHZ1" s="1687"/>
      <c r="BIA1" s="1687"/>
      <c r="BIB1" s="1687"/>
      <c r="BIC1" s="1687"/>
      <c r="BID1" s="1687"/>
      <c r="BIE1" s="1687"/>
      <c r="BIF1" s="1687"/>
      <c r="BIG1" s="1687"/>
      <c r="BIH1" s="1687"/>
      <c r="BII1" s="1687"/>
      <c r="BIJ1" s="1687"/>
      <c r="BIK1" s="1687"/>
      <c r="BIL1" s="1687"/>
      <c r="BIM1" s="1687"/>
      <c r="BIN1" s="1687"/>
      <c r="BIO1" s="1687"/>
      <c r="BIP1" s="1687"/>
      <c r="BIQ1" s="1687"/>
      <c r="BIR1" s="1687"/>
      <c r="BIS1" s="1687"/>
      <c r="BIT1" s="1687"/>
      <c r="BIU1" s="1687"/>
      <c r="BIV1" s="1687"/>
      <c r="BIW1" s="1687"/>
      <c r="BIX1" s="1687"/>
      <c r="BIY1" s="1687"/>
      <c r="BIZ1" s="1687"/>
      <c r="BJA1" s="1687"/>
      <c r="BJB1" s="1687"/>
      <c r="BJC1" s="1687"/>
      <c r="BJD1" s="1687"/>
      <c r="BJE1" s="1687"/>
      <c r="BJF1" s="1687"/>
      <c r="BJG1" s="1687"/>
      <c r="BJH1" s="1687"/>
      <c r="BJI1" s="1687"/>
      <c r="BJJ1" s="1687"/>
      <c r="BJK1" s="1687"/>
      <c r="BJL1" s="1687"/>
      <c r="BJM1" s="1687"/>
      <c r="BJN1" s="1687"/>
      <c r="BJO1" s="1687"/>
      <c r="BJP1" s="1687"/>
      <c r="BJQ1" s="1687"/>
      <c r="BJR1" s="1687"/>
      <c r="BJS1" s="1687"/>
      <c r="BJT1" s="1687"/>
      <c r="BJU1" s="1687"/>
      <c r="BJV1" s="1687"/>
      <c r="BJW1" s="1687"/>
      <c r="BJX1" s="1687"/>
      <c r="BJY1" s="1687"/>
      <c r="BJZ1" s="1687"/>
      <c r="BKA1" s="1687"/>
      <c r="BKB1" s="1687"/>
      <c r="BKC1" s="1687"/>
      <c r="BKD1" s="1687"/>
      <c r="BKE1" s="1687"/>
      <c r="BKF1" s="1687"/>
      <c r="BKG1" s="1687"/>
      <c r="BKH1" s="1687"/>
      <c r="BKI1" s="1687"/>
      <c r="BKJ1" s="1687"/>
      <c r="BKK1" s="1687"/>
      <c r="BKL1" s="1687"/>
      <c r="BKM1" s="1687"/>
      <c r="BKN1" s="1687"/>
      <c r="BKO1" s="1687"/>
      <c r="BKP1" s="1687"/>
      <c r="BKQ1" s="1687"/>
      <c r="BKR1" s="1687"/>
      <c r="BKS1" s="1687"/>
      <c r="BKT1" s="1687"/>
      <c r="BKU1" s="1687"/>
      <c r="BKV1" s="1687"/>
      <c r="BKW1" s="1687"/>
      <c r="BKX1" s="1687"/>
      <c r="BKY1" s="1687"/>
      <c r="BKZ1" s="1687"/>
      <c r="BLA1" s="1687"/>
      <c r="BLB1" s="1687"/>
      <c r="BLC1" s="1687"/>
      <c r="BLD1" s="1687"/>
      <c r="BLE1" s="1687"/>
      <c r="BLF1" s="1687"/>
      <c r="BLG1" s="1687"/>
      <c r="BLH1" s="1687"/>
      <c r="BLI1" s="1687"/>
      <c r="BLJ1" s="1687"/>
      <c r="BLK1" s="1687"/>
      <c r="BLL1" s="1687"/>
      <c r="BLM1" s="1687"/>
      <c r="BLN1" s="1687"/>
      <c r="BLO1" s="1687"/>
      <c r="BLP1" s="1687"/>
      <c r="BLQ1" s="1687"/>
      <c r="BLR1" s="1687"/>
      <c r="BLS1" s="1687"/>
      <c r="BLT1" s="1687"/>
      <c r="BLU1" s="1687"/>
      <c r="BLV1" s="1687"/>
      <c r="BLW1" s="1687"/>
      <c r="BLX1" s="1687"/>
      <c r="BLY1" s="1687"/>
      <c r="BLZ1" s="1687"/>
      <c r="BMA1" s="1687"/>
      <c r="BMB1" s="1687"/>
      <c r="BMC1" s="1687"/>
      <c r="BMD1" s="1687"/>
      <c r="BME1" s="1687"/>
      <c r="BMF1" s="1687"/>
      <c r="BMG1" s="1687"/>
      <c r="BMH1" s="1687"/>
      <c r="BMI1" s="1687"/>
      <c r="BMJ1" s="1687"/>
      <c r="BMK1" s="1687"/>
      <c r="BML1" s="1687"/>
      <c r="BMM1" s="1687"/>
      <c r="BMN1" s="1687"/>
      <c r="BMO1" s="1687"/>
      <c r="BMP1" s="1687"/>
      <c r="BMQ1" s="1687"/>
      <c r="BMR1" s="1687"/>
      <c r="BMS1" s="1687"/>
      <c r="BMT1" s="1687"/>
      <c r="BMU1" s="1687"/>
      <c r="BMV1" s="1687"/>
      <c r="BMW1" s="1687"/>
      <c r="BMX1" s="1687"/>
      <c r="BMY1" s="1687"/>
      <c r="BMZ1" s="1687"/>
      <c r="BNA1" s="1687"/>
      <c r="BNB1" s="1687"/>
      <c r="BNC1" s="1687"/>
      <c r="BND1" s="1687"/>
      <c r="BNE1" s="1687"/>
      <c r="BNF1" s="1687"/>
      <c r="BNG1" s="1687"/>
      <c r="BNH1" s="1687"/>
      <c r="BNI1" s="1687"/>
      <c r="BNJ1" s="1687"/>
      <c r="BNK1" s="1687"/>
      <c r="BNL1" s="1687"/>
      <c r="BNM1" s="1687"/>
      <c r="BNN1" s="1687"/>
      <c r="BNO1" s="1687"/>
      <c r="BNP1" s="1687"/>
      <c r="BNQ1" s="1687"/>
      <c r="BNR1" s="1687"/>
      <c r="BNS1" s="1687"/>
      <c r="BNT1" s="1687"/>
      <c r="BNU1" s="1687"/>
      <c r="BNV1" s="1687"/>
      <c r="BNW1" s="1687"/>
      <c r="BNX1" s="1687"/>
      <c r="BNY1" s="1687"/>
      <c r="BNZ1" s="1687"/>
      <c r="BOA1" s="1687"/>
      <c r="BOB1" s="1687"/>
      <c r="BOC1" s="1687"/>
      <c r="BOD1" s="1687"/>
      <c r="BOE1" s="1687"/>
      <c r="BOF1" s="1687"/>
      <c r="BOG1" s="1687"/>
      <c r="BOH1" s="1687"/>
      <c r="BOI1" s="1687"/>
      <c r="BOJ1" s="1687"/>
      <c r="BOK1" s="1687"/>
      <c r="BOL1" s="1687"/>
      <c r="BOM1" s="1687"/>
      <c r="BON1" s="1687"/>
      <c r="BOO1" s="1687"/>
      <c r="BOP1" s="1687"/>
      <c r="BOQ1" s="1687"/>
      <c r="BOR1" s="1687"/>
      <c r="BOS1" s="1687"/>
      <c r="BOT1" s="1687"/>
      <c r="BOU1" s="1687"/>
      <c r="BOV1" s="1687"/>
      <c r="BOW1" s="1687"/>
      <c r="BOX1" s="1687"/>
      <c r="BOY1" s="1687"/>
      <c r="BOZ1" s="1687"/>
      <c r="BPA1" s="1687"/>
      <c r="BPB1" s="1687"/>
      <c r="BPC1" s="1687"/>
      <c r="BPD1" s="1687"/>
      <c r="BPE1" s="1687"/>
      <c r="BPF1" s="1687"/>
      <c r="BPG1" s="1687"/>
      <c r="BPH1" s="1687"/>
      <c r="BPI1" s="1687"/>
      <c r="BPJ1" s="1687"/>
      <c r="BPK1" s="1687"/>
      <c r="BPL1" s="1687"/>
      <c r="BPM1" s="1687"/>
      <c r="BPN1" s="1687"/>
      <c r="BPO1" s="1687"/>
      <c r="BPP1" s="1687"/>
      <c r="BPQ1" s="1687"/>
      <c r="BPR1" s="1687"/>
      <c r="BPS1" s="1687"/>
      <c r="BPT1" s="1687"/>
      <c r="BPU1" s="1687"/>
      <c r="BPV1" s="1687"/>
      <c r="BPW1" s="1687"/>
      <c r="BPX1" s="1687"/>
      <c r="BPY1" s="1687"/>
      <c r="BPZ1" s="1687"/>
      <c r="BQA1" s="1687"/>
      <c r="BQB1" s="1687"/>
      <c r="BQC1" s="1687"/>
      <c r="BQD1" s="1687"/>
      <c r="BQE1" s="1687"/>
      <c r="BQF1" s="1687"/>
      <c r="BQG1" s="1687"/>
      <c r="BQH1" s="1687"/>
      <c r="BQI1" s="1687"/>
      <c r="BQJ1" s="1687"/>
      <c r="BQK1" s="1687"/>
      <c r="BQL1" s="1687"/>
      <c r="BQM1" s="1687"/>
      <c r="BQN1" s="1687"/>
      <c r="BQO1" s="1687"/>
      <c r="BQP1" s="1687"/>
      <c r="BQQ1" s="1687"/>
      <c r="BQR1" s="1687"/>
      <c r="BQS1" s="1687"/>
      <c r="BQT1" s="1687"/>
      <c r="BQU1" s="1687"/>
      <c r="BQV1" s="1687"/>
      <c r="BQW1" s="1687"/>
      <c r="BQX1" s="1687"/>
      <c r="BQY1" s="1687"/>
      <c r="BQZ1" s="1687"/>
      <c r="BRA1" s="1687"/>
      <c r="BRB1" s="1687"/>
      <c r="BRC1" s="1687"/>
      <c r="BRD1" s="1687"/>
      <c r="BRE1" s="1687"/>
      <c r="BRF1" s="1687"/>
      <c r="BRG1" s="1687"/>
      <c r="BRH1" s="1687"/>
      <c r="BRI1" s="1687"/>
      <c r="BRJ1" s="1687"/>
      <c r="BRK1" s="1687"/>
      <c r="BRL1" s="1687"/>
      <c r="BRM1" s="1687"/>
      <c r="BRN1" s="1687"/>
      <c r="BRO1" s="1687"/>
      <c r="BRP1" s="1687"/>
      <c r="BRQ1" s="1687"/>
      <c r="BRR1" s="1687"/>
      <c r="BRS1" s="1687"/>
      <c r="BRT1" s="1687"/>
      <c r="BRU1" s="1687"/>
      <c r="BRV1" s="1687"/>
      <c r="BRW1" s="1687"/>
      <c r="BRX1" s="1687"/>
      <c r="BRY1" s="1687"/>
      <c r="BRZ1" s="1687"/>
      <c r="BSA1" s="1687"/>
      <c r="BSB1" s="1687"/>
      <c r="BSC1" s="1687"/>
      <c r="BSD1" s="1687"/>
      <c r="BSE1" s="1687"/>
      <c r="BSF1" s="1687"/>
      <c r="BSG1" s="1687"/>
      <c r="BSH1" s="1687"/>
      <c r="BSI1" s="1687"/>
      <c r="BSJ1" s="1687"/>
      <c r="BSK1" s="1687"/>
      <c r="BSL1" s="1687"/>
      <c r="BSM1" s="1687"/>
      <c r="BSN1" s="1687"/>
      <c r="BSO1" s="1687"/>
      <c r="BSP1" s="1687"/>
      <c r="BSQ1" s="1687"/>
      <c r="BSR1" s="1687"/>
      <c r="BSS1" s="1687"/>
      <c r="BST1" s="1687"/>
      <c r="BSU1" s="1687"/>
      <c r="BSV1" s="1687"/>
      <c r="BSW1" s="1687"/>
      <c r="BSX1" s="1687"/>
      <c r="BSY1" s="1687"/>
      <c r="BSZ1" s="1687"/>
      <c r="BTA1" s="1687"/>
      <c r="BTB1" s="1687"/>
      <c r="BTC1" s="1687"/>
      <c r="BTD1" s="1687"/>
      <c r="BTE1" s="1687"/>
      <c r="BTF1" s="1687"/>
      <c r="BTG1" s="1687"/>
      <c r="BTH1" s="1687"/>
      <c r="BTI1" s="1687"/>
      <c r="BTJ1" s="1687"/>
      <c r="BTK1" s="1687"/>
      <c r="BTL1" s="1687"/>
      <c r="BTM1" s="1687"/>
      <c r="BTN1" s="1687"/>
      <c r="BTO1" s="1687"/>
      <c r="BTP1" s="1687"/>
      <c r="BTQ1" s="1687"/>
      <c r="BTR1" s="1687"/>
      <c r="BTS1" s="1687"/>
      <c r="BTT1" s="1687"/>
      <c r="BTU1" s="1687"/>
      <c r="BTV1" s="1687"/>
      <c r="BTW1" s="1687"/>
      <c r="BTX1" s="1687"/>
      <c r="BTY1" s="1687"/>
      <c r="BTZ1" s="1687"/>
      <c r="BUA1" s="1687"/>
      <c r="BUB1" s="1687"/>
      <c r="BUC1" s="1687"/>
      <c r="BUD1" s="1687"/>
      <c r="BUE1" s="1687"/>
      <c r="BUF1" s="1687"/>
      <c r="BUG1" s="1687"/>
      <c r="BUH1" s="1687"/>
      <c r="BUI1" s="1687"/>
      <c r="BUJ1" s="1687"/>
      <c r="BUK1" s="1687"/>
      <c r="BUL1" s="1687"/>
      <c r="BUM1" s="1687"/>
      <c r="BUN1" s="1687"/>
      <c r="BUO1" s="1687"/>
      <c r="BUP1" s="1687"/>
      <c r="BUQ1" s="1687"/>
      <c r="BUR1" s="1687"/>
      <c r="BUS1" s="1687"/>
      <c r="BUT1" s="1687"/>
      <c r="BUU1" s="1687"/>
      <c r="BUV1" s="1687"/>
      <c r="BUW1" s="1687"/>
      <c r="BUX1" s="1687"/>
      <c r="BUY1" s="1687"/>
      <c r="BUZ1" s="1687"/>
      <c r="BVA1" s="1687"/>
      <c r="BVB1" s="1687"/>
      <c r="BVC1" s="1687"/>
      <c r="BVD1" s="1687"/>
      <c r="BVE1" s="1687"/>
      <c r="BVF1" s="1687"/>
      <c r="BVG1" s="1687"/>
      <c r="BVH1" s="1687"/>
      <c r="BVI1" s="1687"/>
      <c r="BVJ1" s="1687"/>
      <c r="BVK1" s="1687"/>
      <c r="BVL1" s="1687"/>
      <c r="BVM1" s="1687"/>
      <c r="BVN1" s="1687"/>
      <c r="BVO1" s="1687"/>
      <c r="BVP1" s="1687"/>
      <c r="BVQ1" s="1687"/>
      <c r="BVR1" s="1687"/>
      <c r="BVS1" s="1687"/>
      <c r="BVT1" s="1687"/>
      <c r="BVU1" s="1687"/>
      <c r="BVV1" s="1687"/>
      <c r="BVW1" s="1687"/>
      <c r="BVX1" s="1687"/>
      <c r="BVY1" s="1687"/>
      <c r="BVZ1" s="1687"/>
      <c r="BWA1" s="1687"/>
      <c r="BWB1" s="1687"/>
      <c r="BWC1" s="1687"/>
      <c r="BWD1" s="1687"/>
      <c r="BWE1" s="1687"/>
      <c r="BWF1" s="1687"/>
      <c r="BWG1" s="1687"/>
      <c r="BWH1" s="1687"/>
      <c r="BWI1" s="1687"/>
      <c r="BWJ1" s="1687"/>
      <c r="BWK1" s="1687"/>
      <c r="BWL1" s="1687"/>
      <c r="BWM1" s="1687"/>
      <c r="BWN1" s="1687"/>
      <c r="BWO1" s="1687"/>
      <c r="BWP1" s="1687"/>
      <c r="BWQ1" s="1687"/>
      <c r="BWR1" s="1687"/>
      <c r="BWS1" s="1687"/>
      <c r="BWT1" s="1687"/>
      <c r="BWU1" s="1687"/>
      <c r="BWV1" s="1687"/>
      <c r="BWW1" s="1687"/>
      <c r="BWX1" s="1687"/>
      <c r="BWY1" s="1687"/>
      <c r="BWZ1" s="1687"/>
      <c r="BXA1" s="1687"/>
      <c r="BXB1" s="1687"/>
      <c r="BXC1" s="1687"/>
      <c r="BXD1" s="1687"/>
      <c r="BXE1" s="1687"/>
      <c r="BXF1" s="1687"/>
      <c r="BXG1" s="1687"/>
      <c r="BXH1" s="1687"/>
      <c r="BXI1" s="1687"/>
      <c r="BXJ1" s="1687"/>
      <c r="BXK1" s="1687"/>
      <c r="BXL1" s="1687"/>
      <c r="BXM1" s="1687"/>
      <c r="BXN1" s="1687"/>
      <c r="BXO1" s="1687"/>
      <c r="BXP1" s="1687"/>
      <c r="BXQ1" s="1687"/>
      <c r="BXR1" s="1687"/>
      <c r="BXS1" s="1687"/>
      <c r="BXT1" s="1687"/>
      <c r="BXU1" s="1687"/>
      <c r="BXV1" s="1687"/>
      <c r="BXW1" s="1687"/>
      <c r="BXX1" s="1687"/>
      <c r="BXY1" s="1687"/>
      <c r="BXZ1" s="1687"/>
      <c r="BYA1" s="1687"/>
      <c r="BYB1" s="1687"/>
      <c r="BYC1" s="1687"/>
      <c r="BYD1" s="1687"/>
      <c r="BYE1" s="1687"/>
      <c r="BYF1" s="1687"/>
      <c r="BYG1" s="1687"/>
      <c r="BYH1" s="1687"/>
      <c r="BYI1" s="1687"/>
      <c r="BYJ1" s="1687"/>
      <c r="BYK1" s="1687"/>
      <c r="BYL1" s="1687"/>
      <c r="BYM1" s="1687"/>
      <c r="BYN1" s="1687"/>
      <c r="BYO1" s="1687"/>
      <c r="BYP1" s="1687"/>
      <c r="BYQ1" s="1687"/>
      <c r="BYR1" s="1687"/>
      <c r="BYS1" s="1687"/>
      <c r="BYT1" s="1687"/>
      <c r="BYU1" s="1687"/>
      <c r="BYV1" s="1687"/>
      <c r="BYW1" s="1687"/>
      <c r="BYX1" s="1687"/>
      <c r="BYY1" s="1687"/>
      <c r="BYZ1" s="1687"/>
      <c r="BZA1" s="1687"/>
      <c r="BZB1" s="1687"/>
      <c r="BZC1" s="1687"/>
      <c r="BZD1" s="1687"/>
      <c r="BZE1" s="1687"/>
      <c r="BZF1" s="1687"/>
      <c r="BZG1" s="1687"/>
      <c r="BZH1" s="1687"/>
      <c r="BZI1" s="1687"/>
      <c r="BZJ1" s="1687"/>
      <c r="BZK1" s="1687"/>
      <c r="BZL1" s="1687"/>
      <c r="BZM1" s="1687"/>
      <c r="BZN1" s="1687"/>
      <c r="BZO1" s="1687"/>
      <c r="BZP1" s="1687"/>
      <c r="BZQ1" s="1687"/>
      <c r="BZR1" s="1687"/>
      <c r="BZS1" s="1687"/>
      <c r="BZT1" s="1687"/>
      <c r="BZU1" s="1687"/>
      <c r="BZV1" s="1687"/>
      <c r="BZW1" s="1687"/>
      <c r="BZX1" s="1687"/>
      <c r="BZY1" s="1687"/>
      <c r="BZZ1" s="1687"/>
      <c r="CAA1" s="1687"/>
      <c r="CAB1" s="1687"/>
      <c r="CAC1" s="1687"/>
      <c r="CAD1" s="1687"/>
      <c r="CAE1" s="1687"/>
      <c r="CAF1" s="1687"/>
      <c r="CAG1" s="1687"/>
      <c r="CAH1" s="1687"/>
      <c r="CAI1" s="1687"/>
      <c r="CAJ1" s="1687"/>
      <c r="CAK1" s="1687"/>
      <c r="CAL1" s="1687"/>
      <c r="CAM1" s="1687"/>
      <c r="CAN1" s="1687"/>
      <c r="CAO1" s="1687"/>
      <c r="CAP1" s="1687"/>
      <c r="CAQ1" s="1687"/>
      <c r="CAR1" s="1687"/>
      <c r="CAS1" s="1687"/>
      <c r="CAT1" s="1687"/>
      <c r="CAU1" s="1687"/>
      <c r="CAV1" s="1687"/>
      <c r="CAW1" s="1687"/>
      <c r="CAX1" s="1687"/>
      <c r="CAY1" s="1687"/>
      <c r="CAZ1" s="1687"/>
      <c r="CBA1" s="1687"/>
      <c r="CBB1" s="1687"/>
      <c r="CBC1" s="1687"/>
      <c r="CBD1" s="1687"/>
      <c r="CBE1" s="1687"/>
      <c r="CBF1" s="1687"/>
      <c r="CBG1" s="1687"/>
      <c r="CBH1" s="1687"/>
      <c r="CBI1" s="1687"/>
      <c r="CBJ1" s="1687"/>
      <c r="CBK1" s="1687"/>
      <c r="CBL1" s="1687"/>
      <c r="CBM1" s="1687"/>
      <c r="CBN1" s="1687"/>
      <c r="CBO1" s="1687"/>
      <c r="CBP1" s="1687"/>
      <c r="CBQ1" s="1687"/>
      <c r="CBR1" s="1687"/>
      <c r="CBS1" s="1687"/>
      <c r="CBT1" s="1687"/>
      <c r="CBU1" s="1687"/>
      <c r="CBV1" s="1687"/>
      <c r="CBW1" s="1687"/>
      <c r="CBX1" s="1687"/>
      <c r="CBY1" s="1687"/>
      <c r="CBZ1" s="1687"/>
      <c r="CCA1" s="1687"/>
      <c r="CCB1" s="1687"/>
      <c r="CCC1" s="1687"/>
      <c r="CCD1" s="1687"/>
      <c r="CCE1" s="1687"/>
      <c r="CCF1" s="1687"/>
      <c r="CCG1" s="1687"/>
      <c r="CCH1" s="1687"/>
      <c r="CCI1" s="1687"/>
      <c r="CCJ1" s="1687"/>
      <c r="CCK1" s="1687"/>
      <c r="CCL1" s="1687"/>
      <c r="CCM1" s="1687"/>
      <c r="CCN1" s="1687"/>
      <c r="CCO1" s="1687"/>
      <c r="CCP1" s="1687"/>
      <c r="CCQ1" s="1687"/>
      <c r="CCR1" s="1687"/>
      <c r="CCS1" s="1687"/>
      <c r="CCT1" s="1687"/>
      <c r="CCU1" s="1687"/>
      <c r="CCV1" s="1687"/>
      <c r="CCW1" s="1687"/>
      <c r="CCX1" s="1687"/>
      <c r="CCY1" s="1687"/>
      <c r="CCZ1" s="1687"/>
      <c r="CDA1" s="1687"/>
      <c r="CDB1" s="1687"/>
      <c r="CDC1" s="1687"/>
      <c r="CDD1" s="1687"/>
      <c r="CDE1" s="1687"/>
      <c r="CDF1" s="1687"/>
      <c r="CDG1" s="1687"/>
      <c r="CDH1" s="1687"/>
      <c r="CDI1" s="1687"/>
      <c r="CDJ1" s="1687"/>
      <c r="CDK1" s="1687"/>
      <c r="CDL1" s="1687"/>
      <c r="CDM1" s="1687"/>
      <c r="CDN1" s="1687"/>
      <c r="CDO1" s="1687"/>
      <c r="CDP1" s="1687"/>
      <c r="CDQ1" s="1687"/>
      <c r="CDR1" s="1687"/>
      <c r="CDS1" s="1687"/>
      <c r="CDT1" s="1687"/>
      <c r="CDU1" s="1687"/>
      <c r="CDV1" s="1687"/>
      <c r="CDW1" s="1687"/>
      <c r="CDX1" s="1687"/>
      <c r="CDY1" s="1687"/>
      <c r="CDZ1" s="1687"/>
      <c r="CEA1" s="1687"/>
      <c r="CEB1" s="1687"/>
      <c r="CEC1" s="1687"/>
      <c r="CED1" s="1687"/>
      <c r="CEE1" s="1687"/>
      <c r="CEF1" s="1687"/>
      <c r="CEG1" s="1687"/>
      <c r="CEH1" s="1687"/>
      <c r="CEI1" s="1687"/>
      <c r="CEJ1" s="1687"/>
      <c r="CEK1" s="1687"/>
      <c r="CEL1" s="1687"/>
      <c r="CEM1" s="1687"/>
      <c r="CEN1" s="1687"/>
      <c r="CEO1" s="1687"/>
      <c r="CEP1" s="1687"/>
      <c r="CEQ1" s="1687"/>
      <c r="CER1" s="1687"/>
      <c r="CES1" s="1687"/>
      <c r="CET1" s="1687"/>
      <c r="CEU1" s="1687"/>
      <c r="CEV1" s="1687"/>
      <c r="CEW1" s="1687"/>
      <c r="CEX1" s="1687"/>
      <c r="CEY1" s="1687"/>
      <c r="CEZ1" s="1687"/>
      <c r="CFA1" s="1687"/>
      <c r="CFB1" s="1687"/>
      <c r="CFC1" s="1687"/>
      <c r="CFD1" s="1687"/>
      <c r="CFE1" s="1687"/>
      <c r="CFF1" s="1687"/>
      <c r="CFG1" s="1687"/>
      <c r="CFH1" s="1687"/>
      <c r="CFI1" s="1687"/>
      <c r="CFJ1" s="1687"/>
      <c r="CFK1" s="1687"/>
      <c r="CFL1" s="1687"/>
      <c r="CFM1" s="1687"/>
      <c r="CFN1" s="1687"/>
      <c r="CFO1" s="1687"/>
      <c r="CFP1" s="1687"/>
      <c r="CFQ1" s="1687"/>
      <c r="CFR1" s="1687"/>
      <c r="CFS1" s="1687"/>
      <c r="CFT1" s="1687"/>
      <c r="CFU1" s="1687"/>
      <c r="CFV1" s="1687"/>
      <c r="CFW1" s="1687"/>
      <c r="CFX1" s="1687"/>
      <c r="CFY1" s="1687"/>
      <c r="CFZ1" s="1687"/>
      <c r="CGA1" s="1687"/>
      <c r="CGB1" s="1687"/>
      <c r="CGC1" s="1687"/>
      <c r="CGD1" s="1687"/>
      <c r="CGE1" s="1687"/>
      <c r="CGF1" s="1687"/>
      <c r="CGG1" s="1687"/>
      <c r="CGH1" s="1687"/>
      <c r="CGI1" s="1687"/>
      <c r="CGJ1" s="1687"/>
      <c r="CGK1" s="1687"/>
      <c r="CGL1" s="1687"/>
      <c r="CGM1" s="1687"/>
      <c r="CGN1" s="1687"/>
      <c r="CGO1" s="1687"/>
      <c r="CGP1" s="1687"/>
      <c r="CGQ1" s="1687"/>
      <c r="CGR1" s="1687"/>
      <c r="CGS1" s="1687"/>
      <c r="CGT1" s="1687"/>
      <c r="CGU1" s="1687"/>
      <c r="CGV1" s="1687"/>
      <c r="CGW1" s="1687"/>
      <c r="CGX1" s="1687"/>
      <c r="CGY1" s="1687"/>
      <c r="CGZ1" s="1687"/>
      <c r="CHA1" s="1687"/>
      <c r="CHB1" s="1687"/>
      <c r="CHC1" s="1687"/>
      <c r="CHD1" s="1687"/>
      <c r="CHE1" s="1687"/>
      <c r="CHF1" s="1687"/>
      <c r="CHG1" s="1687"/>
      <c r="CHH1" s="1687"/>
      <c r="CHI1" s="1687"/>
      <c r="CHJ1" s="1687"/>
      <c r="CHK1" s="1687"/>
      <c r="CHL1" s="1687"/>
      <c r="CHM1" s="1687"/>
      <c r="CHN1" s="1687"/>
      <c r="CHO1" s="1687"/>
      <c r="CHP1" s="1687"/>
      <c r="CHQ1" s="1687"/>
      <c r="CHR1" s="1687"/>
      <c r="CHS1" s="1687"/>
      <c r="CHT1" s="1687"/>
      <c r="CHU1" s="1687"/>
      <c r="CHV1" s="1687"/>
      <c r="CHW1" s="1687"/>
      <c r="CHX1" s="1687"/>
      <c r="CHY1" s="1687"/>
      <c r="CHZ1" s="1687"/>
      <c r="CIA1" s="1687"/>
      <c r="CIB1" s="1687"/>
      <c r="CIC1" s="1687"/>
      <c r="CID1" s="1687"/>
      <c r="CIE1" s="1687"/>
      <c r="CIF1" s="1687"/>
      <c r="CIG1" s="1687"/>
      <c r="CIH1" s="1687"/>
      <c r="CII1" s="1687"/>
      <c r="CIJ1" s="1687"/>
      <c r="CIK1" s="1687"/>
      <c r="CIL1" s="1687"/>
      <c r="CIM1" s="1687"/>
      <c r="CIN1" s="1687"/>
      <c r="CIO1" s="1687"/>
      <c r="CIP1" s="1687"/>
      <c r="CIQ1" s="1687"/>
      <c r="CIR1" s="1687"/>
      <c r="CIS1" s="1687"/>
      <c r="CIT1" s="1687"/>
      <c r="CIU1" s="1687"/>
      <c r="CIV1" s="1687"/>
      <c r="CIW1" s="1687"/>
      <c r="CIX1" s="1687"/>
      <c r="CIY1" s="1687"/>
      <c r="CIZ1" s="1687"/>
      <c r="CJA1" s="1687"/>
      <c r="CJB1" s="1687"/>
      <c r="CJC1" s="1687"/>
      <c r="CJD1" s="1687"/>
      <c r="CJE1" s="1687"/>
      <c r="CJF1" s="1687"/>
      <c r="CJG1" s="1687"/>
      <c r="CJH1" s="1687"/>
      <c r="CJI1" s="1687"/>
      <c r="CJJ1" s="1687"/>
      <c r="CJK1" s="1687"/>
      <c r="CJL1" s="1687"/>
      <c r="CJM1" s="1687"/>
      <c r="CJN1" s="1687"/>
      <c r="CJO1" s="1687"/>
      <c r="CJP1" s="1687"/>
      <c r="CJQ1" s="1687"/>
      <c r="CJR1" s="1687"/>
      <c r="CJS1" s="1687"/>
      <c r="CJT1" s="1687"/>
      <c r="CJU1" s="1687"/>
      <c r="CJV1" s="1687"/>
      <c r="CJW1" s="1687"/>
      <c r="CJX1" s="1687"/>
      <c r="CJY1" s="1687"/>
      <c r="CJZ1" s="1687"/>
      <c r="CKA1" s="1687"/>
      <c r="CKB1" s="1687"/>
      <c r="CKC1" s="1687"/>
      <c r="CKD1" s="1687"/>
      <c r="CKE1" s="1687"/>
      <c r="CKF1" s="1687"/>
      <c r="CKG1" s="1687"/>
      <c r="CKH1" s="1687"/>
      <c r="CKI1" s="1687"/>
      <c r="CKJ1" s="1687"/>
      <c r="CKK1" s="1687"/>
      <c r="CKL1" s="1687"/>
      <c r="CKM1" s="1687"/>
      <c r="CKN1" s="1687"/>
      <c r="CKO1" s="1687"/>
      <c r="CKP1" s="1687"/>
      <c r="CKQ1" s="1687"/>
      <c r="CKR1" s="1687"/>
      <c r="CKS1" s="1687"/>
      <c r="CKT1" s="1687"/>
      <c r="CKU1" s="1687"/>
      <c r="CKV1" s="1687"/>
      <c r="CKW1" s="1687"/>
      <c r="CKX1" s="1687"/>
      <c r="CKY1" s="1687"/>
      <c r="CKZ1" s="1687"/>
      <c r="CLA1" s="1687"/>
      <c r="CLB1" s="1687"/>
      <c r="CLC1" s="1687"/>
      <c r="CLD1" s="1687"/>
      <c r="CLE1" s="1687"/>
      <c r="CLF1" s="1687"/>
      <c r="CLG1" s="1687"/>
      <c r="CLH1" s="1687"/>
      <c r="CLI1" s="1687"/>
      <c r="CLJ1" s="1687"/>
      <c r="CLK1" s="1687"/>
      <c r="CLL1" s="1687"/>
      <c r="CLM1" s="1687"/>
      <c r="CLN1" s="1687"/>
      <c r="CLO1" s="1687"/>
      <c r="CLP1" s="1687"/>
      <c r="CLQ1" s="1687"/>
      <c r="CLR1" s="1687"/>
      <c r="CLS1" s="1687"/>
      <c r="CLT1" s="1687"/>
      <c r="CLU1" s="1687"/>
      <c r="CLV1" s="1687"/>
      <c r="CLW1" s="1687"/>
      <c r="CLX1" s="1687"/>
      <c r="CLY1" s="1687"/>
      <c r="CLZ1" s="1687"/>
      <c r="CMA1" s="1687"/>
      <c r="CMB1" s="1687"/>
      <c r="CMC1" s="1687"/>
      <c r="CMD1" s="1687"/>
      <c r="CME1" s="1687"/>
      <c r="CMF1" s="1687"/>
      <c r="CMG1" s="1687"/>
      <c r="CMH1" s="1687"/>
      <c r="CMI1" s="1687"/>
      <c r="CMJ1" s="1687"/>
      <c r="CMK1" s="1687"/>
      <c r="CML1" s="1687"/>
      <c r="CMM1" s="1687"/>
      <c r="CMN1" s="1687"/>
      <c r="CMO1" s="1687"/>
      <c r="CMP1" s="1687"/>
      <c r="CMQ1" s="1687"/>
      <c r="CMR1" s="1687"/>
      <c r="CMS1" s="1687"/>
      <c r="CMT1" s="1687"/>
      <c r="CMU1" s="1687"/>
      <c r="CMV1" s="1687"/>
      <c r="CMW1" s="1687"/>
      <c r="CMX1" s="1687"/>
      <c r="CMY1" s="1687"/>
      <c r="CMZ1" s="1687"/>
      <c r="CNA1" s="1687"/>
      <c r="CNB1" s="1687"/>
      <c r="CNC1" s="1687"/>
      <c r="CND1" s="1687"/>
      <c r="CNE1" s="1687"/>
      <c r="CNF1" s="1687"/>
      <c r="CNG1" s="1687"/>
      <c r="CNH1" s="1687"/>
      <c r="CNI1" s="1687"/>
      <c r="CNJ1" s="1687"/>
      <c r="CNK1" s="1687"/>
      <c r="CNL1" s="1687"/>
      <c r="CNM1" s="1687"/>
      <c r="CNN1" s="1687"/>
      <c r="CNO1" s="1687"/>
      <c r="CNP1" s="1687"/>
      <c r="CNQ1" s="1687"/>
      <c r="CNR1" s="1687"/>
      <c r="CNS1" s="1687"/>
      <c r="CNT1" s="1687"/>
      <c r="CNU1" s="1687"/>
      <c r="CNV1" s="1687"/>
      <c r="CNW1" s="1687"/>
      <c r="CNX1" s="1687"/>
      <c r="CNY1" s="1687"/>
      <c r="CNZ1" s="1687"/>
      <c r="COA1" s="1687"/>
      <c r="COB1" s="1687"/>
      <c r="COC1" s="1687"/>
      <c r="COD1" s="1687"/>
      <c r="COE1" s="1687"/>
      <c r="COF1" s="1687"/>
      <c r="COG1" s="1687"/>
      <c r="COH1" s="1687"/>
      <c r="COI1" s="1687"/>
      <c r="COJ1" s="1687"/>
      <c r="COK1" s="1687"/>
      <c r="COL1" s="1687"/>
      <c r="COM1" s="1687"/>
      <c r="CON1" s="1687"/>
      <c r="COO1" s="1687"/>
      <c r="COP1" s="1687"/>
      <c r="COQ1" s="1687"/>
      <c r="COR1" s="1687"/>
      <c r="COS1" s="1687"/>
      <c r="COT1" s="1687"/>
      <c r="COU1" s="1687"/>
      <c r="COV1" s="1687"/>
      <c r="COW1" s="1687"/>
      <c r="COX1" s="1687"/>
      <c r="COY1" s="1687"/>
      <c r="COZ1" s="1687"/>
      <c r="CPA1" s="1687"/>
      <c r="CPB1" s="1687"/>
      <c r="CPC1" s="1687"/>
      <c r="CPD1" s="1687"/>
      <c r="CPE1" s="1687"/>
      <c r="CPF1" s="1687"/>
      <c r="CPG1" s="1687"/>
      <c r="CPH1" s="1687"/>
      <c r="CPI1" s="1687"/>
      <c r="CPJ1" s="1687"/>
      <c r="CPK1" s="1687"/>
      <c r="CPL1" s="1687"/>
      <c r="CPM1" s="1687"/>
      <c r="CPN1" s="1687"/>
      <c r="CPO1" s="1687"/>
      <c r="CPP1" s="1687"/>
      <c r="CPQ1" s="1687"/>
      <c r="CPR1" s="1687"/>
      <c r="CPS1" s="1687"/>
      <c r="CPT1" s="1687"/>
      <c r="CPU1" s="1687"/>
      <c r="CPV1" s="1687"/>
      <c r="CPW1" s="1687"/>
      <c r="CPX1" s="1687"/>
      <c r="CPY1" s="1687"/>
      <c r="CPZ1" s="1687"/>
      <c r="CQA1" s="1687"/>
      <c r="CQB1" s="1687"/>
      <c r="CQC1" s="1687"/>
      <c r="CQD1" s="1687"/>
      <c r="CQE1" s="1687"/>
      <c r="CQF1" s="1687"/>
      <c r="CQG1" s="1687"/>
      <c r="CQH1" s="1687"/>
      <c r="CQI1" s="1687"/>
      <c r="CQJ1" s="1687"/>
      <c r="CQK1" s="1687"/>
      <c r="CQL1" s="1687"/>
      <c r="CQM1" s="1687"/>
      <c r="CQN1" s="1687"/>
      <c r="CQO1" s="1687"/>
      <c r="CQP1" s="1687"/>
      <c r="CQQ1" s="1687"/>
      <c r="CQR1" s="1687"/>
      <c r="CQS1" s="1687"/>
      <c r="CQT1" s="1687"/>
      <c r="CQU1" s="1687"/>
      <c r="CQV1" s="1687"/>
      <c r="CQW1" s="1687"/>
      <c r="CQX1" s="1687"/>
      <c r="CQY1" s="1687"/>
      <c r="CQZ1" s="1687"/>
      <c r="CRA1" s="1687"/>
      <c r="CRB1" s="1687"/>
      <c r="CRC1" s="1687"/>
      <c r="CRD1" s="1687"/>
      <c r="CRE1" s="1687"/>
      <c r="CRF1" s="1687"/>
      <c r="CRG1" s="1687"/>
      <c r="CRH1" s="1687"/>
      <c r="CRI1" s="1687"/>
      <c r="CRJ1" s="1687"/>
      <c r="CRK1" s="1687"/>
      <c r="CRL1" s="1687"/>
      <c r="CRM1" s="1687"/>
      <c r="CRN1" s="1687"/>
      <c r="CRO1" s="1687"/>
      <c r="CRP1" s="1687"/>
      <c r="CRQ1" s="1687"/>
      <c r="CRR1" s="1687"/>
      <c r="CRS1" s="1687"/>
      <c r="CRT1" s="1687"/>
      <c r="CRU1" s="1687"/>
      <c r="CRV1" s="1687"/>
      <c r="CRW1" s="1687"/>
      <c r="CRX1" s="1687"/>
      <c r="CRY1" s="1687"/>
      <c r="CRZ1" s="1687"/>
      <c r="CSA1" s="1687"/>
      <c r="CSB1" s="1687"/>
      <c r="CSC1" s="1687"/>
      <c r="CSD1" s="1687"/>
      <c r="CSE1" s="1687"/>
      <c r="CSF1" s="1687"/>
      <c r="CSG1" s="1687"/>
      <c r="CSH1" s="1687"/>
      <c r="CSI1" s="1687"/>
      <c r="CSJ1" s="1687"/>
      <c r="CSK1" s="1687"/>
      <c r="CSL1" s="1687"/>
      <c r="CSM1" s="1687"/>
      <c r="CSN1" s="1687"/>
      <c r="CSO1" s="1687"/>
      <c r="CSP1" s="1687"/>
      <c r="CSQ1" s="1687"/>
      <c r="CSR1" s="1687"/>
      <c r="CSS1" s="1687"/>
      <c r="CST1" s="1687"/>
      <c r="CSU1" s="1687"/>
      <c r="CSV1" s="1687"/>
      <c r="CSW1" s="1687"/>
      <c r="CSX1" s="1687"/>
      <c r="CSY1" s="1687"/>
      <c r="CSZ1" s="1687"/>
      <c r="CTA1" s="1687"/>
      <c r="CTB1" s="1687"/>
      <c r="CTC1" s="1687"/>
      <c r="CTD1" s="1687"/>
      <c r="CTE1" s="1687"/>
      <c r="CTF1" s="1687"/>
      <c r="CTG1" s="1687"/>
      <c r="CTH1" s="1687"/>
      <c r="CTI1" s="1687"/>
      <c r="CTJ1" s="1687"/>
      <c r="CTK1" s="1687"/>
      <c r="CTL1" s="1687"/>
      <c r="CTM1" s="1687"/>
      <c r="CTN1" s="1687"/>
      <c r="CTO1" s="1687"/>
      <c r="CTP1" s="1687"/>
      <c r="CTQ1" s="1687"/>
      <c r="CTR1" s="1687"/>
      <c r="CTS1" s="1687"/>
      <c r="CTT1" s="1687"/>
      <c r="CTU1" s="1687"/>
      <c r="CTV1" s="1687"/>
      <c r="CTW1" s="1687"/>
      <c r="CTX1" s="1687"/>
      <c r="CTY1" s="1687"/>
      <c r="CTZ1" s="1687"/>
      <c r="CUA1" s="1687"/>
      <c r="CUB1" s="1687"/>
      <c r="CUC1" s="1687"/>
      <c r="CUD1" s="1687"/>
      <c r="CUE1" s="1687"/>
      <c r="CUF1" s="1687"/>
      <c r="CUG1" s="1687"/>
      <c r="CUH1" s="1687"/>
      <c r="CUI1" s="1687"/>
      <c r="CUJ1" s="1687"/>
      <c r="CUK1" s="1687"/>
      <c r="CUL1" s="1687"/>
      <c r="CUM1" s="1687"/>
      <c r="CUN1" s="1687"/>
      <c r="CUO1" s="1687"/>
      <c r="CUP1" s="1687"/>
      <c r="CUQ1" s="1687"/>
      <c r="CUR1" s="1687"/>
      <c r="CUS1" s="1687"/>
      <c r="CUT1" s="1687"/>
      <c r="CUU1" s="1687"/>
      <c r="CUV1" s="1687"/>
      <c r="CUW1" s="1687"/>
      <c r="CUX1" s="1687"/>
      <c r="CUY1" s="1687"/>
      <c r="CUZ1" s="1687"/>
      <c r="CVA1" s="1687"/>
      <c r="CVB1" s="1687"/>
      <c r="CVC1" s="1687"/>
      <c r="CVD1" s="1687"/>
      <c r="CVE1" s="1687"/>
      <c r="CVF1" s="1687"/>
      <c r="CVG1" s="1687"/>
      <c r="CVH1" s="1687"/>
      <c r="CVI1" s="1687"/>
      <c r="CVJ1" s="1687"/>
      <c r="CVK1" s="1687"/>
      <c r="CVL1" s="1687"/>
      <c r="CVM1" s="1687"/>
      <c r="CVN1" s="1687"/>
      <c r="CVO1" s="1687"/>
      <c r="CVP1" s="1687"/>
      <c r="CVQ1" s="1687"/>
      <c r="CVR1" s="1687"/>
      <c r="CVS1" s="1687"/>
      <c r="CVT1" s="1687"/>
      <c r="CVU1" s="1687"/>
      <c r="CVV1" s="1687"/>
      <c r="CVW1" s="1687"/>
      <c r="CVX1" s="1687"/>
      <c r="CVY1" s="1687"/>
      <c r="CVZ1" s="1687"/>
      <c r="CWA1" s="1687"/>
      <c r="CWB1" s="1687"/>
      <c r="CWC1" s="1687"/>
      <c r="CWD1" s="1687"/>
      <c r="CWE1" s="1687"/>
      <c r="CWF1" s="1687"/>
      <c r="CWG1" s="1687"/>
      <c r="CWH1" s="1687"/>
      <c r="CWI1" s="1687"/>
      <c r="CWJ1" s="1687"/>
      <c r="CWK1" s="1687"/>
      <c r="CWL1" s="1687"/>
      <c r="CWM1" s="1687"/>
      <c r="CWN1" s="1687"/>
      <c r="CWO1" s="1687"/>
      <c r="CWP1" s="1687"/>
      <c r="CWQ1" s="1687"/>
      <c r="CWR1" s="1687"/>
      <c r="CWS1" s="1687"/>
      <c r="CWT1" s="1687"/>
      <c r="CWU1" s="1687"/>
      <c r="CWV1" s="1687"/>
      <c r="CWW1" s="1687"/>
      <c r="CWX1" s="1687"/>
      <c r="CWY1" s="1687"/>
      <c r="CWZ1" s="1687"/>
      <c r="CXA1" s="1687"/>
      <c r="CXB1" s="1687"/>
      <c r="CXC1" s="1687"/>
      <c r="CXD1" s="1687"/>
      <c r="CXE1" s="1687"/>
      <c r="CXF1" s="1687"/>
      <c r="CXG1" s="1687"/>
      <c r="CXH1" s="1687"/>
      <c r="CXI1" s="1687"/>
      <c r="CXJ1" s="1687"/>
      <c r="CXK1" s="1687"/>
      <c r="CXL1" s="1687"/>
      <c r="CXM1" s="1687"/>
      <c r="CXN1" s="1687"/>
      <c r="CXO1" s="1687"/>
      <c r="CXP1" s="1687"/>
      <c r="CXQ1" s="1687"/>
      <c r="CXR1" s="1687"/>
      <c r="CXS1" s="1687"/>
      <c r="CXT1" s="1687"/>
      <c r="CXU1" s="1687"/>
      <c r="CXV1" s="1687"/>
      <c r="CXW1" s="1687"/>
      <c r="CXX1" s="1687"/>
      <c r="CXY1" s="1687"/>
      <c r="CXZ1" s="1687"/>
      <c r="CYA1" s="1687"/>
      <c r="CYB1" s="1687"/>
      <c r="CYC1" s="1687"/>
      <c r="CYD1" s="1687"/>
      <c r="CYE1" s="1687"/>
      <c r="CYF1" s="1687"/>
      <c r="CYG1" s="1687"/>
      <c r="CYH1" s="1687"/>
      <c r="CYI1" s="1687"/>
      <c r="CYJ1" s="1687"/>
      <c r="CYK1" s="1687"/>
      <c r="CYL1" s="1687"/>
      <c r="CYM1" s="1687"/>
      <c r="CYN1" s="1687"/>
      <c r="CYO1" s="1687"/>
      <c r="CYP1" s="1687"/>
      <c r="CYQ1" s="1687"/>
      <c r="CYR1" s="1687"/>
      <c r="CYS1" s="1687"/>
      <c r="CYT1" s="1687"/>
      <c r="CYU1" s="1687"/>
      <c r="CYV1" s="1687"/>
      <c r="CYW1" s="1687"/>
      <c r="CYX1" s="1687"/>
      <c r="CYY1" s="1687"/>
      <c r="CYZ1" s="1687"/>
      <c r="CZA1" s="1687"/>
      <c r="CZB1" s="1687"/>
      <c r="CZC1" s="1687"/>
      <c r="CZD1" s="1687"/>
      <c r="CZE1" s="1687"/>
      <c r="CZF1" s="1687"/>
      <c r="CZG1" s="1687"/>
      <c r="CZH1" s="1687"/>
      <c r="CZI1" s="1687"/>
      <c r="CZJ1" s="1687"/>
      <c r="CZK1" s="1687"/>
      <c r="CZL1" s="1687"/>
      <c r="CZM1" s="1687"/>
      <c r="CZN1" s="1687"/>
      <c r="CZO1" s="1687"/>
      <c r="CZP1" s="1687"/>
      <c r="CZQ1" s="1687"/>
      <c r="CZR1" s="1687"/>
      <c r="CZS1" s="1687"/>
      <c r="CZT1" s="1687"/>
      <c r="CZU1" s="1687"/>
      <c r="CZV1" s="1687"/>
      <c r="CZW1" s="1687"/>
      <c r="CZX1" s="1687"/>
      <c r="CZY1" s="1687"/>
      <c r="CZZ1" s="1687"/>
      <c r="DAA1" s="1687"/>
      <c r="DAB1" s="1687"/>
      <c r="DAC1" s="1687"/>
      <c r="DAD1" s="1687"/>
      <c r="DAE1" s="1687"/>
      <c r="DAF1" s="1687"/>
      <c r="DAG1" s="1687"/>
      <c r="DAH1" s="1687"/>
      <c r="DAI1" s="1687"/>
      <c r="DAJ1" s="1687"/>
      <c r="DAK1" s="1687"/>
      <c r="DAL1" s="1687"/>
      <c r="DAM1" s="1687"/>
      <c r="DAN1" s="1687"/>
      <c r="DAO1" s="1687"/>
      <c r="DAP1" s="1687"/>
      <c r="DAQ1" s="1687"/>
      <c r="DAR1" s="1687"/>
      <c r="DAS1" s="1687"/>
      <c r="DAT1" s="1687"/>
      <c r="DAU1" s="1687"/>
      <c r="DAV1" s="1687"/>
      <c r="DAW1" s="1687"/>
      <c r="DAX1" s="1687"/>
      <c r="DAY1" s="1687"/>
      <c r="DAZ1" s="1687"/>
      <c r="DBA1" s="1687"/>
      <c r="DBB1" s="1687"/>
      <c r="DBC1" s="1687"/>
      <c r="DBD1" s="1687"/>
      <c r="DBE1" s="1687"/>
      <c r="DBF1" s="1687"/>
      <c r="DBG1" s="1687"/>
      <c r="DBH1" s="1687"/>
      <c r="DBI1" s="1687"/>
      <c r="DBJ1" s="1687"/>
      <c r="DBK1" s="1687"/>
      <c r="DBL1" s="1687"/>
      <c r="DBM1" s="1687"/>
      <c r="DBN1" s="1687"/>
      <c r="DBO1" s="1687"/>
      <c r="DBP1" s="1687"/>
      <c r="DBQ1" s="1687"/>
      <c r="DBR1" s="1687"/>
      <c r="DBS1" s="1687"/>
      <c r="DBT1" s="1687"/>
      <c r="DBU1" s="1687"/>
      <c r="DBV1" s="1687"/>
      <c r="DBW1" s="1687"/>
      <c r="DBX1" s="1687"/>
      <c r="DBY1" s="1687"/>
      <c r="DBZ1" s="1687"/>
      <c r="DCA1" s="1687"/>
      <c r="DCB1" s="1687"/>
      <c r="DCC1" s="1687"/>
      <c r="DCD1" s="1687"/>
      <c r="DCE1" s="1687"/>
      <c r="DCF1" s="1687"/>
      <c r="DCG1" s="1687"/>
      <c r="DCH1" s="1687"/>
      <c r="DCI1" s="1687"/>
      <c r="DCJ1" s="1687"/>
      <c r="DCK1" s="1687"/>
      <c r="DCL1" s="1687"/>
      <c r="DCM1" s="1687"/>
      <c r="DCN1" s="1687"/>
      <c r="DCO1" s="1687"/>
      <c r="DCP1" s="1687"/>
      <c r="DCQ1" s="1687"/>
      <c r="DCR1" s="1687"/>
      <c r="DCS1" s="1687"/>
      <c r="DCT1" s="1687"/>
      <c r="DCU1" s="1687"/>
      <c r="DCV1" s="1687"/>
      <c r="DCW1" s="1687"/>
      <c r="DCX1" s="1687"/>
      <c r="DCY1" s="1687"/>
      <c r="DCZ1" s="1687"/>
      <c r="DDA1" s="1687"/>
      <c r="DDB1" s="1687"/>
      <c r="DDC1" s="1687"/>
      <c r="DDD1" s="1687"/>
      <c r="DDE1" s="1687"/>
      <c r="DDF1" s="1687"/>
      <c r="DDG1" s="1687"/>
      <c r="DDH1" s="1687"/>
      <c r="DDI1" s="1687"/>
      <c r="DDJ1" s="1687"/>
      <c r="DDK1" s="1687"/>
      <c r="DDL1" s="1687"/>
      <c r="DDM1" s="1687"/>
      <c r="DDN1" s="1687"/>
      <c r="DDO1" s="1687"/>
      <c r="DDP1" s="1687"/>
      <c r="DDQ1" s="1687"/>
      <c r="DDR1" s="1687"/>
      <c r="DDS1" s="1687"/>
      <c r="DDT1" s="1687"/>
      <c r="DDU1" s="1687"/>
      <c r="DDV1" s="1687"/>
      <c r="DDW1" s="1687"/>
      <c r="DDX1" s="1687"/>
      <c r="DDY1" s="1687"/>
      <c r="DDZ1" s="1687"/>
      <c r="DEA1" s="1687"/>
      <c r="DEB1" s="1687"/>
      <c r="DEC1" s="1687"/>
      <c r="DED1" s="1687"/>
      <c r="DEE1" s="1687"/>
      <c r="DEF1" s="1687"/>
      <c r="DEG1" s="1687"/>
      <c r="DEH1" s="1687"/>
      <c r="DEI1" s="1687"/>
      <c r="DEJ1" s="1687"/>
      <c r="DEK1" s="1687"/>
      <c r="DEL1" s="1687"/>
      <c r="DEM1" s="1687"/>
      <c r="DEN1" s="1687"/>
      <c r="DEO1" s="1687"/>
      <c r="DEP1" s="1687"/>
      <c r="DEQ1" s="1687"/>
      <c r="DER1" s="1687"/>
      <c r="DES1" s="1687"/>
      <c r="DET1" s="1687"/>
      <c r="DEU1" s="1687"/>
      <c r="DEV1" s="1687"/>
      <c r="DEW1" s="1687"/>
      <c r="DEX1" s="1687"/>
      <c r="DEY1" s="1687"/>
      <c r="DEZ1" s="1687"/>
      <c r="DFA1" s="1687"/>
      <c r="DFB1" s="1687"/>
      <c r="DFC1" s="1687"/>
      <c r="DFD1" s="1687"/>
      <c r="DFE1" s="1687"/>
      <c r="DFF1" s="1687"/>
      <c r="DFG1" s="1687"/>
      <c r="DFH1" s="1687"/>
      <c r="DFI1" s="1687"/>
      <c r="DFJ1" s="1687"/>
      <c r="DFK1" s="1687"/>
      <c r="DFL1" s="1687"/>
      <c r="DFM1" s="1687"/>
      <c r="DFN1" s="1687"/>
      <c r="DFO1" s="1687"/>
      <c r="DFP1" s="1687"/>
      <c r="DFQ1" s="1687"/>
      <c r="DFR1" s="1687"/>
      <c r="DFS1" s="1687"/>
      <c r="DFT1" s="1687"/>
      <c r="DFU1" s="1687"/>
      <c r="DFV1" s="1687"/>
      <c r="DFW1" s="1687"/>
      <c r="DFX1" s="1687"/>
      <c r="DFY1" s="1687"/>
      <c r="DFZ1" s="1687"/>
      <c r="DGA1" s="1687"/>
      <c r="DGB1" s="1687"/>
      <c r="DGC1" s="1687"/>
      <c r="DGD1" s="1687"/>
      <c r="DGE1" s="1687"/>
      <c r="DGF1" s="1687"/>
      <c r="DGG1" s="1687"/>
      <c r="DGH1" s="1687"/>
      <c r="DGI1" s="1687"/>
      <c r="DGJ1" s="1687"/>
      <c r="DGK1" s="1687"/>
      <c r="DGL1" s="1687"/>
      <c r="DGM1" s="1687"/>
      <c r="DGN1" s="1687"/>
      <c r="DGO1" s="1687"/>
      <c r="DGP1" s="1687"/>
      <c r="DGQ1" s="1687"/>
      <c r="DGR1" s="1687"/>
      <c r="DGS1" s="1687"/>
      <c r="DGT1" s="1687"/>
      <c r="DGU1" s="1687"/>
      <c r="DGV1" s="1687"/>
      <c r="DGW1" s="1687"/>
      <c r="DGX1" s="1687"/>
      <c r="DGY1" s="1687"/>
      <c r="DGZ1" s="1687"/>
      <c r="DHA1" s="1687"/>
      <c r="DHB1" s="1687"/>
      <c r="DHC1" s="1687"/>
      <c r="DHD1" s="1687"/>
      <c r="DHE1" s="1687"/>
      <c r="DHF1" s="1687"/>
      <c r="DHG1" s="1687"/>
      <c r="DHH1" s="1687"/>
      <c r="DHI1" s="1687"/>
      <c r="DHJ1" s="1687"/>
      <c r="DHK1" s="1687"/>
      <c r="DHL1" s="1687"/>
      <c r="DHM1" s="1687"/>
      <c r="DHN1" s="1687"/>
      <c r="DHO1" s="1687"/>
      <c r="DHP1" s="1687"/>
      <c r="DHQ1" s="1687"/>
      <c r="DHR1" s="1687"/>
      <c r="DHS1" s="1687"/>
      <c r="DHT1" s="1687"/>
      <c r="DHU1" s="1687"/>
      <c r="DHV1" s="1687"/>
      <c r="DHW1" s="1687"/>
      <c r="DHX1" s="1687"/>
      <c r="DHY1" s="1687"/>
      <c r="DHZ1" s="1687"/>
      <c r="DIA1" s="1687"/>
      <c r="DIB1" s="1687"/>
      <c r="DIC1" s="1687"/>
      <c r="DID1" s="1687"/>
      <c r="DIE1" s="1687"/>
      <c r="DIF1" s="1687"/>
      <c r="DIG1" s="1687"/>
      <c r="DIH1" s="1687"/>
      <c r="DII1" s="1687"/>
      <c r="DIJ1" s="1687"/>
      <c r="DIK1" s="1687"/>
      <c r="DIL1" s="1687"/>
      <c r="DIM1" s="1687"/>
      <c r="DIN1" s="1687"/>
      <c r="DIO1" s="1687"/>
      <c r="DIP1" s="1687"/>
      <c r="DIQ1" s="1687"/>
      <c r="DIR1" s="1687"/>
      <c r="DIS1" s="1687"/>
      <c r="DIT1" s="1687"/>
      <c r="DIU1" s="1687"/>
      <c r="DIV1" s="1687"/>
      <c r="DIW1" s="1687"/>
      <c r="DIX1" s="1687"/>
      <c r="DIY1" s="1687"/>
      <c r="DIZ1" s="1687"/>
      <c r="DJA1" s="1687"/>
      <c r="DJB1" s="1687"/>
      <c r="DJC1" s="1687"/>
      <c r="DJD1" s="1687"/>
      <c r="DJE1" s="1687"/>
      <c r="DJF1" s="1687"/>
      <c r="DJG1" s="1687"/>
      <c r="DJH1" s="1687"/>
      <c r="DJI1" s="1687"/>
      <c r="DJJ1" s="1687"/>
      <c r="DJK1" s="1687"/>
      <c r="DJL1" s="1687"/>
      <c r="DJM1" s="1687"/>
      <c r="DJN1" s="1687"/>
      <c r="DJO1" s="1687"/>
      <c r="DJP1" s="1687"/>
      <c r="DJQ1" s="1687"/>
      <c r="DJR1" s="1687"/>
      <c r="DJS1" s="1687"/>
      <c r="DJT1" s="1687"/>
      <c r="DJU1" s="1687"/>
      <c r="DJV1" s="1687"/>
      <c r="DJW1" s="1687"/>
      <c r="DJX1" s="1687"/>
      <c r="DJY1" s="1687"/>
      <c r="DJZ1" s="1687"/>
      <c r="DKA1" s="1687"/>
      <c r="DKB1" s="1687"/>
      <c r="DKC1" s="1687"/>
      <c r="DKD1" s="1687"/>
      <c r="DKE1" s="1687"/>
      <c r="DKF1" s="1687"/>
      <c r="DKG1" s="1687"/>
      <c r="DKH1" s="1687"/>
      <c r="DKI1" s="1687"/>
      <c r="DKJ1" s="1687"/>
      <c r="DKK1" s="1687"/>
      <c r="DKL1" s="1687"/>
      <c r="DKM1" s="1687"/>
      <c r="DKN1" s="1687"/>
      <c r="DKO1" s="1687"/>
      <c r="DKP1" s="1687"/>
      <c r="DKQ1" s="1687"/>
      <c r="DKR1" s="1687"/>
      <c r="DKS1" s="1687"/>
      <c r="DKT1" s="1687"/>
      <c r="DKU1" s="1687"/>
      <c r="DKV1" s="1687"/>
      <c r="DKW1" s="1687"/>
      <c r="DKX1" s="1687"/>
      <c r="DKY1" s="1687"/>
      <c r="DKZ1" s="1687"/>
      <c r="DLA1" s="1687"/>
      <c r="DLB1" s="1687"/>
      <c r="DLC1" s="1687"/>
      <c r="DLD1" s="1687"/>
      <c r="DLE1" s="1687"/>
      <c r="DLF1" s="1687"/>
      <c r="DLG1" s="1687"/>
      <c r="DLH1" s="1687"/>
      <c r="DLI1" s="1687"/>
      <c r="DLJ1" s="1687"/>
      <c r="DLK1" s="1687"/>
      <c r="DLL1" s="1687"/>
      <c r="DLM1" s="1687"/>
      <c r="DLN1" s="1687"/>
      <c r="DLO1" s="1687"/>
      <c r="DLP1" s="1687"/>
      <c r="DLQ1" s="1687"/>
      <c r="DLR1" s="1687"/>
      <c r="DLS1" s="1687"/>
      <c r="DLT1" s="1687"/>
      <c r="DLU1" s="1687"/>
      <c r="DLV1" s="1687"/>
      <c r="DLW1" s="1687"/>
      <c r="DLX1" s="1687"/>
      <c r="DLY1" s="1687"/>
      <c r="DLZ1" s="1687"/>
      <c r="DMA1" s="1687"/>
      <c r="DMB1" s="1687"/>
      <c r="DMC1" s="1687"/>
      <c r="DMD1" s="1687"/>
      <c r="DME1" s="1687"/>
      <c r="DMF1" s="1687"/>
      <c r="DMG1" s="1687"/>
      <c r="DMH1" s="1687"/>
      <c r="DMI1" s="1687"/>
      <c r="DMJ1" s="1687"/>
      <c r="DMK1" s="1687"/>
      <c r="DML1" s="1687"/>
      <c r="DMM1" s="1687"/>
      <c r="DMN1" s="1687"/>
      <c r="DMO1" s="1687"/>
      <c r="DMP1" s="1687"/>
      <c r="DMQ1" s="1687"/>
      <c r="DMR1" s="1687"/>
      <c r="DMS1" s="1687"/>
      <c r="DMT1" s="1687"/>
      <c r="DMU1" s="1687"/>
      <c r="DMV1" s="1687"/>
      <c r="DMW1" s="1687"/>
      <c r="DMX1" s="1687"/>
      <c r="DMY1" s="1687"/>
      <c r="DMZ1" s="1687"/>
      <c r="DNA1" s="1687"/>
      <c r="DNB1" s="1687"/>
      <c r="DNC1" s="1687"/>
      <c r="DND1" s="1687"/>
      <c r="DNE1" s="1687"/>
      <c r="DNF1" s="1687"/>
      <c r="DNG1" s="1687"/>
      <c r="DNH1" s="1687"/>
      <c r="DNI1" s="1687"/>
      <c r="DNJ1" s="1687"/>
      <c r="DNK1" s="1687"/>
      <c r="DNL1" s="1687"/>
      <c r="DNM1" s="1687"/>
      <c r="DNN1" s="1687"/>
      <c r="DNO1" s="1687"/>
      <c r="DNP1" s="1687"/>
      <c r="DNQ1" s="1687"/>
      <c r="DNR1" s="1687"/>
      <c r="DNS1" s="1687"/>
      <c r="DNT1" s="1687"/>
      <c r="DNU1" s="1687"/>
      <c r="DNV1" s="1687"/>
      <c r="DNW1" s="1687"/>
      <c r="DNX1" s="1687"/>
      <c r="DNY1" s="1687"/>
      <c r="DNZ1" s="1687"/>
      <c r="DOA1" s="1687"/>
      <c r="DOB1" s="1687"/>
      <c r="DOC1" s="1687"/>
      <c r="DOD1" s="1687"/>
      <c r="DOE1" s="1687"/>
      <c r="DOF1" s="1687"/>
      <c r="DOG1" s="1687"/>
      <c r="DOH1" s="1687"/>
      <c r="DOI1" s="1687"/>
      <c r="DOJ1" s="1687"/>
      <c r="DOK1" s="1687"/>
      <c r="DOL1" s="1687"/>
      <c r="DOM1" s="1687"/>
      <c r="DON1" s="1687"/>
      <c r="DOO1" s="1687"/>
      <c r="DOP1" s="1687"/>
      <c r="DOQ1" s="1687"/>
      <c r="DOR1" s="1687"/>
      <c r="DOS1" s="1687"/>
      <c r="DOT1" s="1687"/>
      <c r="DOU1" s="1687"/>
      <c r="DOV1" s="1687"/>
      <c r="DOW1" s="1687"/>
      <c r="DOX1" s="1687"/>
      <c r="DOY1" s="1687"/>
      <c r="DOZ1" s="1687"/>
      <c r="DPA1" s="1687"/>
      <c r="DPB1" s="1687"/>
      <c r="DPC1" s="1687"/>
      <c r="DPD1" s="1687"/>
      <c r="DPE1" s="1687"/>
      <c r="DPF1" s="1687"/>
      <c r="DPG1" s="1687"/>
      <c r="DPH1" s="1687"/>
      <c r="DPI1" s="1687"/>
      <c r="DPJ1" s="1687"/>
      <c r="DPK1" s="1687"/>
      <c r="DPL1" s="1687"/>
      <c r="DPM1" s="1687"/>
      <c r="DPN1" s="1687"/>
      <c r="DPO1" s="1687"/>
      <c r="DPP1" s="1687"/>
      <c r="DPQ1" s="1687"/>
      <c r="DPR1" s="1687"/>
      <c r="DPS1" s="1687"/>
      <c r="DPT1" s="1687"/>
      <c r="DPU1" s="1687"/>
      <c r="DPV1" s="1687"/>
      <c r="DPW1" s="1687"/>
      <c r="DPX1" s="1687"/>
      <c r="DPY1" s="1687"/>
      <c r="DPZ1" s="1687"/>
      <c r="DQA1" s="1687"/>
      <c r="DQB1" s="1687"/>
      <c r="DQC1" s="1687"/>
      <c r="DQD1" s="1687"/>
      <c r="DQE1" s="1687"/>
      <c r="DQF1" s="1687"/>
      <c r="DQG1" s="1687"/>
      <c r="DQH1" s="1687"/>
      <c r="DQI1" s="1687"/>
      <c r="DQJ1" s="1687"/>
      <c r="DQK1" s="1687"/>
      <c r="DQL1" s="1687"/>
      <c r="DQM1" s="1687"/>
      <c r="DQN1" s="1687"/>
      <c r="DQO1" s="1687"/>
      <c r="DQP1" s="1687"/>
      <c r="DQQ1" s="1687"/>
      <c r="DQR1" s="1687"/>
      <c r="DQS1" s="1687"/>
      <c r="DQT1" s="1687"/>
      <c r="DQU1" s="1687"/>
      <c r="DQV1" s="1687"/>
      <c r="DQW1" s="1687"/>
      <c r="DQX1" s="1687"/>
      <c r="DQY1" s="1687"/>
      <c r="DQZ1" s="1687"/>
      <c r="DRA1" s="1687"/>
      <c r="DRB1" s="1687"/>
      <c r="DRC1" s="1687"/>
      <c r="DRD1" s="1687"/>
      <c r="DRE1" s="1687"/>
      <c r="DRF1" s="1687"/>
      <c r="DRG1" s="1687"/>
      <c r="DRH1" s="1687"/>
      <c r="DRI1" s="1687"/>
      <c r="DRJ1" s="1687"/>
      <c r="DRK1" s="1687"/>
      <c r="DRL1" s="1687"/>
      <c r="DRM1" s="1687"/>
      <c r="DRN1" s="1687"/>
      <c r="DRO1" s="1687"/>
      <c r="DRP1" s="1687"/>
      <c r="DRQ1" s="1687"/>
      <c r="DRR1" s="1687"/>
      <c r="DRS1" s="1687"/>
      <c r="DRT1" s="1687"/>
      <c r="DRU1" s="1687"/>
      <c r="DRV1" s="1687"/>
      <c r="DRW1" s="1687"/>
      <c r="DRX1" s="1687"/>
      <c r="DRY1" s="1687"/>
      <c r="DRZ1" s="1687"/>
      <c r="DSA1" s="1687"/>
      <c r="DSB1" s="1687"/>
      <c r="DSC1" s="1687"/>
      <c r="DSD1" s="1687"/>
      <c r="DSE1" s="1687"/>
      <c r="DSF1" s="1687"/>
      <c r="DSG1" s="1687"/>
      <c r="DSH1" s="1687"/>
      <c r="DSI1" s="1687"/>
      <c r="DSJ1" s="1687"/>
      <c r="DSK1" s="1687"/>
      <c r="DSL1" s="1687"/>
      <c r="DSM1" s="1687"/>
      <c r="DSN1" s="1687"/>
      <c r="DSO1" s="1687"/>
      <c r="DSP1" s="1687"/>
      <c r="DSQ1" s="1687"/>
      <c r="DSR1" s="1687"/>
      <c r="DSS1" s="1687"/>
      <c r="DST1" s="1687"/>
      <c r="DSU1" s="1687"/>
      <c r="DSV1" s="1687"/>
      <c r="DSW1" s="1687"/>
      <c r="DSX1" s="1687"/>
      <c r="DSY1" s="1687"/>
      <c r="DSZ1" s="1687"/>
      <c r="DTA1" s="1687"/>
      <c r="DTB1" s="1687"/>
      <c r="DTC1" s="1687"/>
      <c r="DTD1" s="1687"/>
      <c r="DTE1" s="1687"/>
      <c r="DTF1" s="1687"/>
      <c r="DTG1" s="1687"/>
      <c r="DTH1" s="1687"/>
      <c r="DTI1" s="1687"/>
      <c r="DTJ1" s="1687"/>
      <c r="DTK1" s="1687"/>
      <c r="DTL1" s="1687"/>
      <c r="DTM1" s="1687"/>
      <c r="DTN1" s="1687"/>
      <c r="DTO1" s="1687"/>
      <c r="DTP1" s="1687"/>
      <c r="DTQ1" s="1687"/>
      <c r="DTR1" s="1687"/>
      <c r="DTS1" s="1687"/>
      <c r="DTT1" s="1687"/>
      <c r="DTU1" s="1687"/>
      <c r="DTV1" s="1687"/>
      <c r="DTW1" s="1687"/>
      <c r="DTX1" s="1687"/>
      <c r="DTY1" s="1687"/>
      <c r="DTZ1" s="1687"/>
      <c r="DUA1" s="1687"/>
      <c r="DUB1" s="1687"/>
      <c r="DUC1" s="1687"/>
      <c r="DUD1" s="1687"/>
      <c r="DUE1" s="1687"/>
      <c r="DUF1" s="1687"/>
      <c r="DUG1" s="1687"/>
      <c r="DUH1" s="1687"/>
      <c r="DUI1" s="1687"/>
      <c r="DUJ1" s="1687"/>
      <c r="DUK1" s="1687"/>
      <c r="DUL1" s="1687"/>
      <c r="DUM1" s="1687"/>
      <c r="DUN1" s="1687"/>
      <c r="DUO1" s="1687"/>
      <c r="DUP1" s="1687"/>
      <c r="DUQ1" s="1687"/>
      <c r="DUR1" s="1687"/>
      <c r="DUS1" s="1687"/>
      <c r="DUT1" s="1687"/>
      <c r="DUU1" s="1687"/>
      <c r="DUV1" s="1687"/>
      <c r="DUW1" s="1687"/>
      <c r="DUX1" s="1687"/>
      <c r="DUY1" s="1687"/>
      <c r="DUZ1" s="1687"/>
      <c r="DVA1" s="1687"/>
      <c r="DVB1" s="1687"/>
      <c r="DVC1" s="1687"/>
      <c r="DVD1" s="1687"/>
      <c r="DVE1" s="1687"/>
      <c r="DVF1" s="1687"/>
      <c r="DVG1" s="1687"/>
      <c r="DVH1" s="1687"/>
      <c r="DVI1" s="1687"/>
      <c r="DVJ1" s="1687"/>
      <c r="DVK1" s="1687"/>
      <c r="DVL1" s="1687"/>
      <c r="DVM1" s="1687"/>
      <c r="DVN1" s="1687"/>
      <c r="DVO1" s="1687"/>
      <c r="DVP1" s="1687"/>
      <c r="DVQ1" s="1687"/>
      <c r="DVR1" s="1687"/>
      <c r="DVS1" s="1687"/>
      <c r="DVT1" s="1687"/>
      <c r="DVU1" s="1687"/>
      <c r="DVV1" s="1687"/>
      <c r="DVW1" s="1687"/>
      <c r="DVX1" s="1687"/>
      <c r="DVY1" s="1687"/>
      <c r="DVZ1" s="1687"/>
      <c r="DWA1" s="1687"/>
      <c r="DWB1" s="1687"/>
      <c r="DWC1" s="1687"/>
      <c r="DWD1" s="1687"/>
      <c r="DWE1" s="1687"/>
      <c r="DWF1" s="1687"/>
      <c r="DWG1" s="1687"/>
      <c r="DWH1" s="1687"/>
      <c r="DWI1" s="1687"/>
      <c r="DWJ1" s="1687"/>
      <c r="DWK1" s="1687"/>
      <c r="DWL1" s="1687"/>
      <c r="DWM1" s="1687"/>
      <c r="DWN1" s="1687"/>
      <c r="DWO1" s="1687"/>
      <c r="DWP1" s="1687"/>
      <c r="DWQ1" s="1687"/>
      <c r="DWR1" s="1687"/>
      <c r="DWS1" s="1687"/>
      <c r="DWT1" s="1687"/>
      <c r="DWU1" s="1687"/>
      <c r="DWV1" s="1687"/>
      <c r="DWW1" s="1687"/>
      <c r="DWX1" s="1687"/>
      <c r="DWY1" s="1687"/>
      <c r="DWZ1" s="1687"/>
      <c r="DXA1" s="1687"/>
      <c r="DXB1" s="1687"/>
      <c r="DXC1" s="1687"/>
      <c r="DXD1" s="1687"/>
      <c r="DXE1" s="1687"/>
      <c r="DXF1" s="1687"/>
      <c r="DXG1" s="1687"/>
      <c r="DXH1" s="1687"/>
      <c r="DXI1" s="1687"/>
      <c r="DXJ1" s="1687"/>
      <c r="DXK1" s="1687"/>
      <c r="DXL1" s="1687"/>
      <c r="DXM1" s="1687"/>
      <c r="DXN1" s="1687"/>
      <c r="DXO1" s="1687"/>
      <c r="DXP1" s="1687"/>
      <c r="DXQ1" s="1687"/>
      <c r="DXR1" s="1687"/>
      <c r="DXS1" s="1687"/>
      <c r="DXT1" s="1687"/>
      <c r="DXU1" s="1687"/>
      <c r="DXV1" s="1687"/>
      <c r="DXW1" s="1687"/>
      <c r="DXX1" s="1687"/>
      <c r="DXY1" s="1687"/>
      <c r="DXZ1" s="1687"/>
      <c r="DYA1" s="1687"/>
      <c r="DYB1" s="1687"/>
      <c r="DYC1" s="1687"/>
      <c r="DYD1" s="1687"/>
      <c r="DYE1" s="1687"/>
      <c r="DYF1" s="1687"/>
      <c r="DYG1" s="1687"/>
      <c r="DYH1" s="1687"/>
      <c r="DYI1" s="1687"/>
      <c r="DYJ1" s="1687"/>
      <c r="DYK1" s="1687"/>
      <c r="DYL1" s="1687"/>
      <c r="DYM1" s="1687"/>
      <c r="DYN1" s="1687"/>
      <c r="DYO1" s="1687"/>
      <c r="DYP1" s="1687"/>
      <c r="DYQ1" s="1687"/>
      <c r="DYR1" s="1687"/>
      <c r="DYS1" s="1687"/>
      <c r="DYT1" s="1687"/>
      <c r="DYU1" s="1687"/>
      <c r="DYV1" s="1687"/>
      <c r="DYW1" s="1687"/>
      <c r="DYX1" s="1687"/>
      <c r="DYY1" s="1687"/>
      <c r="DYZ1" s="1687"/>
      <c r="DZA1" s="1687"/>
      <c r="DZB1" s="1687"/>
      <c r="DZC1" s="1687"/>
      <c r="DZD1" s="1687"/>
      <c r="DZE1" s="1687"/>
      <c r="DZF1" s="1687"/>
      <c r="DZG1" s="1687"/>
      <c r="DZH1" s="1687"/>
      <c r="DZI1" s="1687"/>
      <c r="DZJ1" s="1687"/>
      <c r="DZK1" s="1687"/>
      <c r="DZL1" s="1687"/>
      <c r="DZM1" s="1687"/>
      <c r="DZN1" s="1687"/>
      <c r="DZO1" s="1687"/>
      <c r="DZP1" s="1687"/>
      <c r="DZQ1" s="1687"/>
      <c r="DZR1" s="1687"/>
      <c r="DZS1" s="1687"/>
      <c r="DZT1" s="1687"/>
      <c r="DZU1" s="1687"/>
      <c r="DZV1" s="1687"/>
      <c r="DZW1" s="1687"/>
      <c r="DZX1" s="1687"/>
      <c r="DZY1" s="1687"/>
      <c r="DZZ1" s="1687"/>
      <c r="EAA1" s="1687"/>
      <c r="EAB1" s="1687"/>
      <c r="EAC1" s="1687"/>
      <c r="EAD1" s="1687"/>
      <c r="EAE1" s="1687"/>
      <c r="EAF1" s="1687"/>
      <c r="EAG1" s="1687"/>
      <c r="EAH1" s="1687"/>
      <c r="EAI1" s="1687"/>
      <c r="EAJ1" s="1687"/>
      <c r="EAK1" s="1687"/>
      <c r="EAL1" s="1687"/>
      <c r="EAM1" s="1687"/>
      <c r="EAN1" s="1687"/>
      <c r="EAO1" s="1687"/>
      <c r="EAP1" s="1687"/>
      <c r="EAQ1" s="1687"/>
      <c r="EAR1" s="1687"/>
      <c r="EAS1" s="1687"/>
      <c r="EAT1" s="1687"/>
      <c r="EAU1" s="1687"/>
      <c r="EAV1" s="1687"/>
      <c r="EAW1" s="1687"/>
      <c r="EAX1" s="1687"/>
      <c r="EAY1" s="1687"/>
      <c r="EAZ1" s="1687"/>
      <c r="EBA1" s="1687"/>
      <c r="EBB1" s="1687"/>
      <c r="EBC1" s="1687"/>
      <c r="EBD1" s="1687"/>
      <c r="EBE1" s="1687"/>
      <c r="EBF1" s="1687"/>
      <c r="EBG1" s="1687"/>
      <c r="EBH1" s="1687"/>
      <c r="EBI1" s="1687"/>
      <c r="EBJ1" s="1687"/>
      <c r="EBK1" s="1687"/>
      <c r="EBL1" s="1687"/>
      <c r="EBM1" s="1687"/>
      <c r="EBN1" s="1687"/>
      <c r="EBO1" s="1687"/>
      <c r="EBP1" s="1687"/>
      <c r="EBQ1" s="1687"/>
      <c r="EBR1" s="1687"/>
      <c r="EBS1" s="1687"/>
      <c r="EBT1" s="1687"/>
      <c r="EBU1" s="1687"/>
      <c r="EBV1" s="1687"/>
      <c r="EBW1" s="1687"/>
      <c r="EBX1" s="1687"/>
      <c r="EBY1" s="1687"/>
      <c r="EBZ1" s="1687"/>
      <c r="ECA1" s="1687"/>
      <c r="ECB1" s="1687"/>
      <c r="ECC1" s="1687"/>
      <c r="ECD1" s="1687"/>
      <c r="ECE1" s="1687"/>
      <c r="ECF1" s="1687"/>
      <c r="ECG1" s="1687"/>
      <c r="ECH1" s="1687"/>
      <c r="ECI1" s="1687"/>
      <c r="ECJ1" s="1687"/>
      <c r="ECK1" s="1687"/>
      <c r="ECL1" s="1687"/>
      <c r="ECM1" s="1687"/>
      <c r="ECN1" s="1687"/>
      <c r="ECO1" s="1687"/>
      <c r="ECP1" s="1687"/>
      <c r="ECQ1" s="1687"/>
      <c r="ECR1" s="1687"/>
      <c r="ECS1" s="1687"/>
      <c r="ECT1" s="1687"/>
      <c r="ECU1" s="1687"/>
      <c r="ECV1" s="1687"/>
      <c r="ECW1" s="1687"/>
      <c r="ECX1" s="1687"/>
      <c r="ECY1" s="1687"/>
      <c r="ECZ1" s="1687"/>
      <c r="EDA1" s="1687"/>
      <c r="EDB1" s="1687"/>
      <c r="EDC1" s="1687"/>
      <c r="EDD1" s="1687"/>
      <c r="EDE1" s="1687"/>
      <c r="EDF1" s="1687"/>
      <c r="EDG1" s="1687"/>
      <c r="EDH1" s="1687"/>
      <c r="EDI1" s="1687"/>
      <c r="EDJ1" s="1687"/>
      <c r="EDK1" s="1687"/>
      <c r="EDL1" s="1687"/>
      <c r="EDM1" s="1687"/>
      <c r="EDN1" s="1687"/>
      <c r="EDO1" s="1687"/>
      <c r="EDP1" s="1687"/>
      <c r="EDQ1" s="1687"/>
      <c r="EDR1" s="1687"/>
      <c r="EDS1" s="1687"/>
      <c r="EDT1" s="1687"/>
      <c r="EDU1" s="1687"/>
      <c r="EDV1" s="1687"/>
      <c r="EDW1" s="1687"/>
      <c r="EDX1" s="1687"/>
      <c r="EDY1" s="1687"/>
      <c r="EDZ1" s="1687"/>
      <c r="EEA1" s="1687"/>
      <c r="EEB1" s="1687"/>
      <c r="EEC1" s="1687"/>
      <c r="EED1" s="1687"/>
      <c r="EEE1" s="1687"/>
      <c r="EEF1" s="1687"/>
      <c r="EEG1" s="1687"/>
      <c r="EEH1" s="1687"/>
      <c r="EEI1" s="1687"/>
      <c r="EEJ1" s="1687"/>
      <c r="EEK1" s="1687"/>
      <c r="EEL1" s="1687"/>
      <c r="EEM1" s="1687"/>
      <c r="EEN1" s="1687"/>
      <c r="EEO1" s="1687"/>
      <c r="EEP1" s="1687"/>
      <c r="EEQ1" s="1687"/>
      <c r="EER1" s="1687"/>
      <c r="EES1" s="1687"/>
      <c r="EET1" s="1687"/>
      <c r="EEU1" s="1687"/>
      <c r="EEV1" s="1687"/>
      <c r="EEW1" s="1687"/>
      <c r="EEX1" s="1687"/>
      <c r="EEY1" s="1687"/>
      <c r="EEZ1" s="1687"/>
      <c r="EFA1" s="1687"/>
      <c r="EFB1" s="1687"/>
      <c r="EFC1" s="1687"/>
      <c r="EFD1" s="1687"/>
      <c r="EFE1" s="1687"/>
      <c r="EFF1" s="1687"/>
      <c r="EFG1" s="1687"/>
      <c r="EFH1" s="1687"/>
      <c r="EFI1" s="1687"/>
      <c r="EFJ1" s="1687"/>
      <c r="EFK1" s="1687"/>
      <c r="EFL1" s="1687"/>
      <c r="EFM1" s="1687"/>
      <c r="EFN1" s="1687"/>
      <c r="EFO1" s="1687"/>
      <c r="EFP1" s="1687"/>
      <c r="EFQ1" s="1687"/>
      <c r="EFR1" s="1687"/>
      <c r="EFS1" s="1687"/>
      <c r="EFT1" s="1687"/>
      <c r="EFU1" s="1687"/>
      <c r="EFV1" s="1687"/>
      <c r="EFW1" s="1687"/>
      <c r="EFX1" s="1687"/>
      <c r="EFY1" s="1687"/>
      <c r="EFZ1" s="1687"/>
      <c r="EGA1" s="1687"/>
      <c r="EGB1" s="1687"/>
      <c r="EGC1" s="1687"/>
      <c r="EGD1" s="1687"/>
      <c r="EGE1" s="1687"/>
      <c r="EGF1" s="1687"/>
      <c r="EGG1" s="1687"/>
      <c r="EGH1" s="1687"/>
      <c r="EGI1" s="1687"/>
      <c r="EGJ1" s="1687"/>
      <c r="EGK1" s="1687"/>
      <c r="EGL1" s="1687"/>
      <c r="EGM1" s="1687"/>
      <c r="EGN1" s="1687"/>
      <c r="EGO1" s="1687"/>
      <c r="EGP1" s="1687"/>
      <c r="EGQ1" s="1687"/>
      <c r="EGR1" s="1687"/>
      <c r="EGS1" s="1687"/>
      <c r="EGT1" s="1687"/>
      <c r="EGU1" s="1687"/>
      <c r="EGV1" s="1687"/>
      <c r="EGW1" s="1687"/>
      <c r="EGX1" s="1687"/>
      <c r="EGY1" s="1687"/>
      <c r="EGZ1" s="1687"/>
      <c r="EHA1" s="1687"/>
      <c r="EHB1" s="1687"/>
      <c r="EHC1" s="1687"/>
      <c r="EHD1" s="1687"/>
      <c r="EHE1" s="1687"/>
      <c r="EHF1" s="1687"/>
      <c r="EHG1" s="1687"/>
      <c r="EHH1" s="1687"/>
      <c r="EHI1" s="1687"/>
      <c r="EHJ1" s="1687"/>
      <c r="EHK1" s="1687"/>
      <c r="EHL1" s="1687"/>
      <c r="EHM1" s="1687"/>
      <c r="EHN1" s="1687"/>
      <c r="EHO1" s="1687"/>
      <c r="EHP1" s="1687"/>
      <c r="EHQ1" s="1687"/>
      <c r="EHR1" s="1687"/>
      <c r="EHS1" s="1687"/>
      <c r="EHT1" s="1687"/>
      <c r="EHU1" s="1687"/>
      <c r="EHV1" s="1687"/>
      <c r="EHW1" s="1687"/>
      <c r="EHX1" s="1687"/>
      <c r="EHY1" s="1687"/>
      <c r="EHZ1" s="1687"/>
      <c r="EIA1" s="1687"/>
      <c r="EIB1" s="1687"/>
      <c r="EIC1" s="1687"/>
      <c r="EID1" s="1687"/>
      <c r="EIE1" s="1687"/>
      <c r="EIF1" s="1687"/>
      <c r="EIG1" s="1687"/>
      <c r="EIH1" s="1687"/>
      <c r="EII1" s="1687"/>
      <c r="EIJ1" s="1687"/>
      <c r="EIK1" s="1687"/>
      <c r="EIL1" s="1687"/>
      <c r="EIM1" s="1687"/>
      <c r="EIN1" s="1687"/>
      <c r="EIO1" s="1687"/>
      <c r="EIP1" s="1687"/>
      <c r="EIQ1" s="1687"/>
      <c r="EIR1" s="1687"/>
      <c r="EIS1" s="1687"/>
      <c r="EIT1" s="1687"/>
      <c r="EIU1" s="1687"/>
      <c r="EIV1" s="1687"/>
      <c r="EIW1" s="1687"/>
      <c r="EIX1" s="1687"/>
      <c r="EIY1" s="1687"/>
      <c r="EIZ1" s="1687"/>
      <c r="EJA1" s="1687"/>
      <c r="EJB1" s="1687"/>
      <c r="EJC1" s="1687"/>
      <c r="EJD1" s="1687"/>
      <c r="EJE1" s="1687"/>
      <c r="EJF1" s="1687"/>
      <c r="EJG1" s="1687"/>
      <c r="EJH1" s="1687"/>
      <c r="EJI1" s="1687"/>
      <c r="EJJ1" s="1687"/>
      <c r="EJK1" s="1687"/>
      <c r="EJL1" s="1687"/>
      <c r="EJM1" s="1687"/>
      <c r="EJN1" s="1687"/>
      <c r="EJO1" s="1687"/>
      <c r="EJP1" s="1687"/>
      <c r="EJQ1" s="1687"/>
      <c r="EJR1" s="1687"/>
      <c r="EJS1" s="1687"/>
      <c r="EJT1" s="1687"/>
      <c r="EJU1" s="1687"/>
      <c r="EJV1" s="1687"/>
      <c r="EJW1" s="1687"/>
      <c r="EJX1" s="1687"/>
      <c r="EJY1" s="1687"/>
      <c r="EJZ1" s="1687"/>
      <c r="EKA1" s="1687"/>
      <c r="EKB1" s="1687"/>
      <c r="EKC1" s="1687"/>
      <c r="EKD1" s="1687"/>
      <c r="EKE1" s="1687"/>
      <c r="EKF1" s="1687"/>
      <c r="EKG1" s="1687"/>
      <c r="EKH1" s="1687"/>
      <c r="EKI1" s="1687"/>
      <c r="EKJ1" s="1687"/>
      <c r="EKK1" s="1687"/>
      <c r="EKL1" s="1687"/>
      <c r="EKM1" s="1687"/>
      <c r="EKN1" s="1687"/>
      <c r="EKO1" s="1687"/>
      <c r="EKP1" s="1687"/>
      <c r="EKQ1" s="1687"/>
      <c r="EKR1" s="1687"/>
      <c r="EKS1" s="1687"/>
      <c r="EKT1" s="1687"/>
      <c r="EKU1" s="1687"/>
      <c r="EKV1" s="1687"/>
      <c r="EKW1" s="1687"/>
      <c r="EKX1" s="1687"/>
      <c r="EKY1" s="1687"/>
      <c r="EKZ1" s="1687"/>
      <c r="ELA1" s="1687"/>
      <c r="ELB1" s="1687"/>
      <c r="ELC1" s="1687"/>
      <c r="ELD1" s="1687"/>
      <c r="ELE1" s="1687"/>
      <c r="ELF1" s="1687"/>
      <c r="ELG1" s="1687"/>
      <c r="ELH1" s="1687"/>
      <c r="ELI1" s="1687"/>
      <c r="ELJ1" s="1687"/>
      <c r="ELK1" s="1687"/>
      <c r="ELL1" s="1687"/>
      <c r="ELM1" s="1687"/>
      <c r="ELN1" s="1687"/>
      <c r="ELO1" s="1687"/>
      <c r="ELP1" s="1687"/>
      <c r="ELQ1" s="1687"/>
      <c r="ELR1" s="1687"/>
      <c r="ELS1" s="1687"/>
      <c r="ELT1" s="1687"/>
      <c r="ELU1" s="1687"/>
      <c r="ELV1" s="1687"/>
      <c r="ELW1" s="1687"/>
      <c r="ELX1" s="1687"/>
      <c r="ELY1" s="1687"/>
      <c r="ELZ1" s="1687"/>
      <c r="EMA1" s="1687"/>
      <c r="EMB1" s="1687"/>
      <c r="EMC1" s="1687"/>
      <c r="EMD1" s="1687"/>
      <c r="EME1" s="1687"/>
      <c r="EMF1" s="1687"/>
      <c r="EMG1" s="1687"/>
      <c r="EMH1" s="1687"/>
      <c r="EMI1" s="1687"/>
      <c r="EMJ1" s="1687"/>
      <c r="EMK1" s="1687"/>
      <c r="EML1" s="1687"/>
      <c r="EMM1" s="1687"/>
      <c r="EMN1" s="1687"/>
      <c r="EMO1" s="1687"/>
      <c r="EMP1" s="1687"/>
      <c r="EMQ1" s="1687"/>
      <c r="EMR1" s="1687"/>
      <c r="EMS1" s="1687"/>
      <c r="EMT1" s="1687"/>
      <c r="EMU1" s="1687"/>
      <c r="EMV1" s="1687"/>
      <c r="EMW1" s="1687"/>
      <c r="EMX1" s="1687"/>
      <c r="EMY1" s="1687"/>
      <c r="EMZ1" s="1687"/>
      <c r="ENA1" s="1687"/>
      <c r="ENB1" s="1687"/>
      <c r="ENC1" s="1687"/>
      <c r="END1" s="1687"/>
      <c r="ENE1" s="1687"/>
      <c r="ENF1" s="1687"/>
      <c r="ENG1" s="1687"/>
      <c r="ENH1" s="1687"/>
      <c r="ENI1" s="1687"/>
      <c r="ENJ1" s="1687"/>
      <c r="ENK1" s="1687"/>
      <c r="ENL1" s="1687"/>
      <c r="ENM1" s="1687"/>
      <c r="ENN1" s="1687"/>
      <c r="ENO1" s="1687"/>
      <c r="ENP1" s="1687"/>
      <c r="ENQ1" s="1687"/>
      <c r="ENR1" s="1687"/>
      <c r="ENS1" s="1687"/>
      <c r="ENT1" s="1687"/>
      <c r="ENU1" s="1687"/>
      <c r="ENV1" s="1687"/>
      <c r="ENW1" s="1687"/>
      <c r="ENX1" s="1687"/>
      <c r="ENY1" s="1687"/>
      <c r="ENZ1" s="1687"/>
      <c r="EOA1" s="1687"/>
      <c r="EOB1" s="1687"/>
      <c r="EOC1" s="1687"/>
      <c r="EOD1" s="1687"/>
      <c r="EOE1" s="1687"/>
      <c r="EOF1" s="1687"/>
      <c r="EOG1" s="1687"/>
      <c r="EOH1" s="1687"/>
      <c r="EOI1" s="1687"/>
      <c r="EOJ1" s="1687"/>
      <c r="EOK1" s="1687"/>
      <c r="EOL1" s="1687"/>
      <c r="EOM1" s="1687"/>
      <c r="EON1" s="1687"/>
      <c r="EOO1" s="1687"/>
      <c r="EOP1" s="1687"/>
      <c r="EOQ1" s="1687"/>
      <c r="EOR1" s="1687"/>
      <c r="EOS1" s="1687"/>
      <c r="EOT1" s="1687"/>
      <c r="EOU1" s="1687"/>
      <c r="EOV1" s="1687"/>
      <c r="EOW1" s="1687"/>
      <c r="EOX1" s="1687"/>
      <c r="EOY1" s="1687"/>
      <c r="EOZ1" s="1687"/>
      <c r="EPA1" s="1687"/>
      <c r="EPB1" s="1687"/>
      <c r="EPC1" s="1687"/>
      <c r="EPD1" s="1687"/>
      <c r="EPE1" s="1687"/>
      <c r="EPF1" s="1687"/>
      <c r="EPG1" s="1687"/>
      <c r="EPH1" s="1687"/>
      <c r="EPI1" s="1687"/>
      <c r="EPJ1" s="1687"/>
      <c r="EPK1" s="1687"/>
      <c r="EPL1" s="1687"/>
      <c r="EPM1" s="1687"/>
      <c r="EPN1" s="1687"/>
      <c r="EPO1" s="1687"/>
      <c r="EPP1" s="1687"/>
      <c r="EPQ1" s="1687"/>
      <c r="EPR1" s="1687"/>
      <c r="EPS1" s="1687"/>
      <c r="EPT1" s="1687"/>
      <c r="EPU1" s="1687"/>
      <c r="EPV1" s="1687"/>
      <c r="EPW1" s="1687"/>
      <c r="EPX1" s="1687"/>
      <c r="EPY1" s="1687"/>
      <c r="EPZ1" s="1687"/>
      <c r="EQA1" s="1687"/>
      <c r="EQB1" s="1687"/>
      <c r="EQC1" s="1687"/>
      <c r="EQD1" s="1687"/>
      <c r="EQE1" s="1687"/>
      <c r="EQF1" s="1687"/>
      <c r="EQG1" s="1687"/>
      <c r="EQH1" s="1687"/>
      <c r="EQI1" s="1687"/>
      <c r="EQJ1" s="1687"/>
      <c r="EQK1" s="1687"/>
      <c r="EQL1" s="1687"/>
      <c r="EQM1" s="1687"/>
      <c r="EQN1" s="1687"/>
      <c r="EQO1" s="1687"/>
      <c r="EQP1" s="1687"/>
      <c r="EQQ1" s="1687"/>
      <c r="EQR1" s="1687"/>
      <c r="EQS1" s="1687"/>
      <c r="EQT1" s="1687"/>
      <c r="EQU1" s="1687"/>
      <c r="EQV1" s="1687"/>
      <c r="EQW1" s="1687"/>
      <c r="EQX1" s="1687"/>
      <c r="EQY1" s="1687"/>
      <c r="EQZ1" s="1687"/>
      <c r="ERA1" s="1687"/>
      <c r="ERB1" s="1687"/>
      <c r="ERC1" s="1687"/>
      <c r="ERD1" s="1687"/>
      <c r="ERE1" s="1687"/>
      <c r="ERF1" s="1687"/>
      <c r="ERG1" s="1687"/>
      <c r="ERH1" s="1687"/>
      <c r="ERI1" s="1687"/>
      <c r="ERJ1" s="1687"/>
      <c r="ERK1" s="1687"/>
      <c r="ERL1" s="1687"/>
      <c r="ERM1" s="1687"/>
      <c r="ERN1" s="1687"/>
      <c r="ERO1" s="1687"/>
      <c r="ERP1" s="1687"/>
      <c r="ERQ1" s="1687"/>
      <c r="ERR1" s="1687"/>
      <c r="ERS1" s="1687"/>
      <c r="ERT1" s="1687"/>
      <c r="ERU1" s="1687"/>
      <c r="ERV1" s="1687"/>
      <c r="ERW1" s="1687"/>
      <c r="ERX1" s="1687"/>
      <c r="ERY1" s="1687"/>
      <c r="ERZ1" s="1687"/>
      <c r="ESA1" s="1687"/>
      <c r="ESB1" s="1687"/>
      <c r="ESC1" s="1687"/>
      <c r="ESD1" s="1687"/>
      <c r="ESE1" s="1687"/>
      <c r="ESF1" s="1687"/>
      <c r="ESG1" s="1687"/>
      <c r="ESH1" s="1687"/>
      <c r="ESI1" s="1687"/>
      <c r="ESJ1" s="1687"/>
      <c r="ESK1" s="1687"/>
      <c r="ESL1" s="1687"/>
      <c r="ESM1" s="1687"/>
      <c r="ESN1" s="1687"/>
      <c r="ESO1" s="1687"/>
      <c r="ESP1" s="1687"/>
      <c r="ESQ1" s="1687"/>
      <c r="ESR1" s="1687"/>
      <c r="ESS1" s="1687"/>
      <c r="EST1" s="1687"/>
      <c r="ESU1" s="1687"/>
      <c r="ESV1" s="1687"/>
      <c r="ESW1" s="1687"/>
      <c r="ESX1" s="1687"/>
      <c r="ESY1" s="1687"/>
      <c r="ESZ1" s="1687"/>
      <c r="ETA1" s="1687"/>
      <c r="ETB1" s="1687"/>
      <c r="ETC1" s="1687"/>
      <c r="ETD1" s="1687"/>
      <c r="ETE1" s="1687"/>
      <c r="ETF1" s="1687"/>
      <c r="ETG1" s="1687"/>
      <c r="ETH1" s="1687"/>
      <c r="ETI1" s="1687"/>
      <c r="ETJ1" s="1687"/>
      <c r="ETK1" s="1687"/>
      <c r="ETL1" s="1687"/>
      <c r="ETM1" s="1687"/>
      <c r="ETN1" s="1687"/>
      <c r="ETO1" s="1687"/>
      <c r="ETP1" s="1687"/>
      <c r="ETQ1" s="1687"/>
      <c r="ETR1" s="1687"/>
      <c r="ETS1" s="1687"/>
      <c r="ETT1" s="1687"/>
      <c r="ETU1" s="1687"/>
      <c r="ETV1" s="1687"/>
      <c r="ETW1" s="1687"/>
      <c r="ETX1" s="1687"/>
      <c r="ETY1" s="1687"/>
      <c r="ETZ1" s="1687"/>
      <c r="EUA1" s="1687"/>
      <c r="EUB1" s="1687"/>
      <c r="EUC1" s="1687"/>
      <c r="EUD1" s="1687"/>
      <c r="EUE1" s="1687"/>
      <c r="EUF1" s="1687"/>
      <c r="EUG1" s="1687"/>
      <c r="EUH1" s="1687"/>
      <c r="EUI1" s="1687"/>
      <c r="EUJ1" s="1687"/>
      <c r="EUK1" s="1687"/>
      <c r="EUL1" s="1687"/>
      <c r="EUM1" s="1687"/>
      <c r="EUN1" s="1687"/>
      <c r="EUO1" s="1687"/>
      <c r="EUP1" s="1687"/>
      <c r="EUQ1" s="1687"/>
      <c r="EUR1" s="1687"/>
      <c r="EUS1" s="1687"/>
      <c r="EUT1" s="1687"/>
      <c r="EUU1" s="1687"/>
      <c r="EUV1" s="1687"/>
      <c r="EUW1" s="1687"/>
      <c r="EUX1" s="1687"/>
      <c r="EUY1" s="1687"/>
      <c r="EUZ1" s="1687"/>
      <c r="EVA1" s="1687"/>
      <c r="EVB1" s="1687"/>
      <c r="EVC1" s="1687"/>
      <c r="EVD1" s="1687"/>
      <c r="EVE1" s="1687"/>
      <c r="EVF1" s="1687"/>
      <c r="EVG1" s="1687"/>
      <c r="EVH1" s="1687"/>
      <c r="EVI1" s="1687"/>
      <c r="EVJ1" s="1687"/>
      <c r="EVK1" s="1687"/>
      <c r="EVL1" s="1687"/>
      <c r="EVM1" s="1687"/>
      <c r="EVN1" s="1687"/>
      <c r="EVO1" s="1687"/>
      <c r="EVP1" s="1687"/>
      <c r="EVQ1" s="1687"/>
      <c r="EVR1" s="1687"/>
      <c r="EVS1" s="1687"/>
      <c r="EVT1" s="1687"/>
      <c r="EVU1" s="1687"/>
      <c r="EVV1" s="1687"/>
      <c r="EVW1" s="1687"/>
      <c r="EVX1" s="1687"/>
      <c r="EVY1" s="1687"/>
      <c r="EVZ1" s="1687"/>
      <c r="EWA1" s="1687"/>
      <c r="EWB1" s="1687"/>
      <c r="EWC1" s="1687"/>
      <c r="EWD1" s="1687"/>
      <c r="EWE1" s="1687"/>
      <c r="EWF1" s="1687"/>
      <c r="EWG1" s="1687"/>
      <c r="EWH1" s="1687"/>
      <c r="EWI1" s="1687"/>
      <c r="EWJ1" s="1687"/>
      <c r="EWK1" s="1687"/>
      <c r="EWL1" s="1687"/>
      <c r="EWM1" s="1687"/>
      <c r="EWN1" s="1687"/>
      <c r="EWO1" s="1687"/>
      <c r="EWP1" s="1687"/>
      <c r="EWQ1" s="1687"/>
      <c r="EWR1" s="1687"/>
      <c r="EWS1" s="1687"/>
      <c r="EWT1" s="1687"/>
      <c r="EWU1" s="1687"/>
      <c r="EWV1" s="1687"/>
      <c r="EWW1" s="1687"/>
      <c r="EWX1" s="1687"/>
      <c r="EWY1" s="1687"/>
      <c r="EWZ1" s="1687"/>
      <c r="EXA1" s="1687"/>
      <c r="EXB1" s="1687"/>
      <c r="EXC1" s="1687"/>
      <c r="EXD1" s="1687"/>
      <c r="EXE1" s="1687"/>
      <c r="EXF1" s="1687"/>
      <c r="EXG1" s="1687"/>
      <c r="EXH1" s="1687"/>
      <c r="EXI1" s="1687"/>
      <c r="EXJ1" s="1687"/>
      <c r="EXK1" s="1687"/>
      <c r="EXL1" s="1687"/>
      <c r="EXM1" s="1687"/>
      <c r="EXN1" s="1687"/>
      <c r="EXO1" s="1687"/>
      <c r="EXP1" s="1687"/>
      <c r="EXQ1" s="1687"/>
      <c r="EXR1" s="1687"/>
      <c r="EXS1" s="1687"/>
      <c r="EXT1" s="1687"/>
      <c r="EXU1" s="1687"/>
      <c r="EXV1" s="1687"/>
      <c r="EXW1" s="1687"/>
      <c r="EXX1" s="1687"/>
      <c r="EXY1" s="1687"/>
      <c r="EXZ1" s="1687"/>
      <c r="EYA1" s="1687"/>
      <c r="EYB1" s="1687"/>
      <c r="EYC1" s="1687"/>
      <c r="EYD1" s="1687"/>
      <c r="EYE1" s="1687"/>
      <c r="EYF1" s="1687"/>
      <c r="EYG1" s="1687"/>
      <c r="EYH1" s="1687"/>
      <c r="EYI1" s="1687"/>
      <c r="EYJ1" s="1687"/>
      <c r="EYK1" s="1687"/>
      <c r="EYL1" s="1687"/>
      <c r="EYM1" s="1687"/>
      <c r="EYN1" s="1687"/>
      <c r="EYO1" s="1687"/>
      <c r="EYP1" s="1687"/>
      <c r="EYQ1" s="1687"/>
      <c r="EYR1" s="1687"/>
      <c r="EYS1" s="1687"/>
      <c r="EYT1" s="1687"/>
      <c r="EYU1" s="1687"/>
      <c r="EYV1" s="1687"/>
      <c r="EYW1" s="1687"/>
      <c r="EYX1" s="1687"/>
      <c r="EYY1" s="1687"/>
      <c r="EYZ1" s="1687"/>
      <c r="EZA1" s="1687"/>
      <c r="EZB1" s="1687"/>
      <c r="EZC1" s="1687"/>
      <c r="EZD1" s="1687"/>
      <c r="EZE1" s="1687"/>
      <c r="EZF1" s="1687"/>
      <c r="EZG1" s="1687"/>
      <c r="EZH1" s="1687"/>
      <c r="EZI1" s="1687"/>
      <c r="EZJ1" s="1687"/>
      <c r="EZK1" s="1687"/>
      <c r="EZL1" s="1687"/>
      <c r="EZM1" s="1687"/>
      <c r="EZN1" s="1687"/>
      <c r="EZO1" s="1687"/>
      <c r="EZP1" s="1687"/>
      <c r="EZQ1" s="1687"/>
      <c r="EZR1" s="1687"/>
      <c r="EZS1" s="1687"/>
      <c r="EZT1" s="1687"/>
      <c r="EZU1" s="1687"/>
      <c r="EZV1" s="1687"/>
      <c r="EZW1" s="1687"/>
      <c r="EZX1" s="1687"/>
      <c r="EZY1" s="1687"/>
      <c r="EZZ1" s="1687"/>
      <c r="FAA1" s="1687"/>
      <c r="FAB1" s="1687"/>
      <c r="FAC1" s="1687"/>
      <c r="FAD1" s="1687"/>
      <c r="FAE1" s="1687"/>
      <c r="FAF1" s="1687"/>
      <c r="FAG1" s="1687"/>
      <c r="FAH1" s="1687"/>
      <c r="FAI1" s="1687"/>
      <c r="FAJ1" s="1687"/>
      <c r="FAK1" s="1687"/>
      <c r="FAL1" s="1687"/>
      <c r="FAM1" s="1687"/>
      <c r="FAN1" s="1687"/>
      <c r="FAO1" s="1687"/>
      <c r="FAP1" s="1687"/>
      <c r="FAQ1" s="1687"/>
      <c r="FAR1" s="1687"/>
      <c r="FAS1" s="1687"/>
      <c r="FAT1" s="1687"/>
      <c r="FAU1" s="1687"/>
      <c r="FAV1" s="1687"/>
      <c r="FAW1" s="1687"/>
      <c r="FAX1" s="1687"/>
      <c r="FAY1" s="1687"/>
      <c r="FAZ1" s="1687"/>
      <c r="FBA1" s="1687"/>
      <c r="FBB1" s="1687"/>
      <c r="FBC1" s="1687"/>
      <c r="FBD1" s="1687"/>
      <c r="FBE1" s="1687"/>
      <c r="FBF1" s="1687"/>
      <c r="FBG1" s="1687"/>
      <c r="FBH1" s="1687"/>
      <c r="FBI1" s="1687"/>
      <c r="FBJ1" s="1687"/>
      <c r="FBK1" s="1687"/>
      <c r="FBL1" s="1687"/>
      <c r="FBM1" s="1687"/>
      <c r="FBN1" s="1687"/>
      <c r="FBO1" s="1687"/>
      <c r="FBP1" s="1687"/>
      <c r="FBQ1" s="1687"/>
      <c r="FBR1" s="1687"/>
      <c r="FBS1" s="1687"/>
      <c r="FBT1" s="1687"/>
      <c r="FBU1" s="1687"/>
      <c r="FBV1" s="1687"/>
      <c r="FBW1" s="1687"/>
      <c r="FBX1" s="1687"/>
      <c r="FBY1" s="1687"/>
      <c r="FBZ1" s="1687"/>
      <c r="FCA1" s="1687"/>
      <c r="FCB1" s="1687"/>
      <c r="FCC1" s="1687"/>
      <c r="FCD1" s="1687"/>
      <c r="FCE1" s="1687"/>
      <c r="FCF1" s="1687"/>
      <c r="FCG1" s="1687"/>
      <c r="FCH1" s="1687"/>
      <c r="FCI1" s="1687"/>
      <c r="FCJ1" s="1687"/>
      <c r="FCK1" s="1687"/>
      <c r="FCL1" s="1687"/>
      <c r="FCM1" s="1687"/>
      <c r="FCN1" s="1687"/>
      <c r="FCO1" s="1687"/>
      <c r="FCP1" s="1687"/>
      <c r="FCQ1" s="1687"/>
      <c r="FCR1" s="1687"/>
      <c r="FCS1" s="1687"/>
      <c r="FCT1" s="1687"/>
      <c r="FCU1" s="1687"/>
      <c r="FCV1" s="1687"/>
      <c r="FCW1" s="1687"/>
      <c r="FCX1" s="1687"/>
      <c r="FCY1" s="1687"/>
      <c r="FCZ1" s="1687"/>
      <c r="FDA1" s="1687"/>
      <c r="FDB1" s="1687"/>
      <c r="FDC1" s="1687"/>
      <c r="FDD1" s="1687"/>
      <c r="FDE1" s="1687"/>
      <c r="FDF1" s="1687"/>
      <c r="FDG1" s="1687"/>
      <c r="FDH1" s="1687"/>
      <c r="FDI1" s="1687"/>
      <c r="FDJ1" s="1687"/>
      <c r="FDK1" s="1687"/>
      <c r="FDL1" s="1687"/>
      <c r="FDM1" s="1687"/>
      <c r="FDN1" s="1687"/>
      <c r="FDO1" s="1687"/>
      <c r="FDP1" s="1687"/>
      <c r="FDQ1" s="1687"/>
      <c r="FDR1" s="1687"/>
      <c r="FDS1" s="1687"/>
      <c r="FDT1" s="1687"/>
      <c r="FDU1" s="1687"/>
      <c r="FDV1" s="1687"/>
      <c r="FDW1" s="1687"/>
      <c r="FDX1" s="1687"/>
      <c r="FDY1" s="1687"/>
      <c r="FDZ1" s="1687"/>
      <c r="FEA1" s="1687"/>
      <c r="FEB1" s="1687"/>
      <c r="FEC1" s="1687"/>
      <c r="FED1" s="1687"/>
      <c r="FEE1" s="1687"/>
      <c r="FEF1" s="1687"/>
      <c r="FEG1" s="1687"/>
      <c r="FEH1" s="1687"/>
      <c r="FEI1" s="1687"/>
      <c r="FEJ1" s="1687"/>
      <c r="FEK1" s="1687"/>
      <c r="FEL1" s="1687"/>
      <c r="FEM1" s="1687"/>
      <c r="FEN1" s="1687"/>
      <c r="FEO1" s="1687"/>
      <c r="FEP1" s="1687"/>
      <c r="FEQ1" s="1687"/>
      <c r="FER1" s="1687"/>
      <c r="FES1" s="1687"/>
      <c r="FET1" s="1687"/>
      <c r="FEU1" s="1687"/>
      <c r="FEV1" s="1687"/>
      <c r="FEW1" s="1687"/>
      <c r="FEX1" s="1687"/>
      <c r="FEY1" s="1687"/>
      <c r="FEZ1" s="1687"/>
      <c r="FFA1" s="1687"/>
      <c r="FFB1" s="1687"/>
      <c r="FFC1" s="1687"/>
      <c r="FFD1" s="1687"/>
      <c r="FFE1" s="1687"/>
      <c r="FFF1" s="1687"/>
      <c r="FFG1" s="1687"/>
      <c r="FFH1" s="1687"/>
      <c r="FFI1" s="1687"/>
      <c r="FFJ1" s="1687"/>
      <c r="FFK1" s="1687"/>
      <c r="FFL1" s="1687"/>
      <c r="FFM1" s="1687"/>
      <c r="FFN1" s="1687"/>
      <c r="FFO1" s="1687"/>
      <c r="FFP1" s="1687"/>
      <c r="FFQ1" s="1687"/>
      <c r="FFR1" s="1687"/>
      <c r="FFS1" s="1687"/>
      <c r="FFT1" s="1687"/>
      <c r="FFU1" s="1687"/>
      <c r="FFV1" s="1687"/>
      <c r="FFW1" s="1687"/>
      <c r="FFX1" s="1687"/>
      <c r="FFY1" s="1687"/>
      <c r="FFZ1" s="1687"/>
      <c r="FGA1" s="1687"/>
      <c r="FGB1" s="1687"/>
      <c r="FGC1" s="1687"/>
      <c r="FGD1" s="1687"/>
      <c r="FGE1" s="1687"/>
      <c r="FGF1" s="1687"/>
      <c r="FGG1" s="1687"/>
      <c r="FGH1" s="1687"/>
      <c r="FGI1" s="1687"/>
      <c r="FGJ1" s="1687"/>
      <c r="FGK1" s="1687"/>
      <c r="FGL1" s="1687"/>
      <c r="FGM1" s="1687"/>
      <c r="FGN1" s="1687"/>
      <c r="FGO1" s="1687"/>
      <c r="FGP1" s="1687"/>
      <c r="FGQ1" s="1687"/>
      <c r="FGR1" s="1687"/>
      <c r="FGS1" s="1687"/>
      <c r="FGT1" s="1687"/>
      <c r="FGU1" s="1687"/>
      <c r="FGV1" s="1687"/>
      <c r="FGW1" s="1687"/>
      <c r="FGX1" s="1687"/>
      <c r="FGY1" s="1687"/>
      <c r="FGZ1" s="1687"/>
      <c r="FHA1" s="1687"/>
      <c r="FHB1" s="1687"/>
      <c r="FHC1" s="1687"/>
      <c r="FHD1" s="1687"/>
      <c r="FHE1" s="1687"/>
      <c r="FHF1" s="1687"/>
      <c r="FHG1" s="1687"/>
      <c r="FHH1" s="1687"/>
      <c r="FHI1" s="1687"/>
      <c r="FHJ1" s="1687"/>
      <c r="FHK1" s="1687"/>
      <c r="FHL1" s="1687"/>
      <c r="FHM1" s="1687"/>
      <c r="FHN1" s="1687"/>
      <c r="FHO1" s="1687"/>
      <c r="FHP1" s="1687"/>
      <c r="FHQ1" s="1687"/>
      <c r="FHR1" s="1687"/>
      <c r="FHS1" s="1687"/>
      <c r="FHT1" s="1687"/>
      <c r="FHU1" s="1687"/>
      <c r="FHV1" s="1687"/>
      <c r="FHW1" s="1687"/>
      <c r="FHX1" s="1687"/>
      <c r="FHY1" s="1687"/>
      <c r="FHZ1" s="1687"/>
      <c r="FIA1" s="1687"/>
      <c r="FIB1" s="1687"/>
      <c r="FIC1" s="1687"/>
      <c r="FID1" s="1687"/>
      <c r="FIE1" s="1687"/>
      <c r="FIF1" s="1687"/>
      <c r="FIG1" s="1687"/>
      <c r="FIH1" s="1687"/>
      <c r="FII1" s="1687"/>
      <c r="FIJ1" s="1687"/>
      <c r="FIK1" s="1687"/>
      <c r="FIL1" s="1687"/>
      <c r="FIM1" s="1687"/>
      <c r="FIN1" s="1687"/>
      <c r="FIO1" s="1687"/>
      <c r="FIP1" s="1687"/>
      <c r="FIQ1" s="1687"/>
      <c r="FIR1" s="1687"/>
      <c r="FIS1" s="1687"/>
      <c r="FIT1" s="1687"/>
      <c r="FIU1" s="1687"/>
      <c r="FIV1" s="1687"/>
      <c r="FIW1" s="1687"/>
      <c r="FIX1" s="1687"/>
      <c r="FIY1" s="1687"/>
      <c r="FIZ1" s="1687"/>
      <c r="FJA1" s="1687"/>
      <c r="FJB1" s="1687"/>
      <c r="FJC1" s="1687"/>
      <c r="FJD1" s="1687"/>
      <c r="FJE1" s="1687"/>
      <c r="FJF1" s="1687"/>
      <c r="FJG1" s="1687"/>
      <c r="FJH1" s="1687"/>
      <c r="FJI1" s="1687"/>
      <c r="FJJ1" s="1687"/>
      <c r="FJK1" s="1687"/>
      <c r="FJL1" s="1687"/>
      <c r="FJM1" s="1687"/>
      <c r="FJN1" s="1687"/>
      <c r="FJO1" s="1687"/>
      <c r="FJP1" s="1687"/>
      <c r="FJQ1" s="1687"/>
      <c r="FJR1" s="1687"/>
      <c r="FJS1" s="1687"/>
      <c r="FJT1" s="1687"/>
      <c r="FJU1" s="1687"/>
      <c r="FJV1" s="1687"/>
      <c r="FJW1" s="1687"/>
      <c r="FJX1" s="1687"/>
      <c r="FJY1" s="1687"/>
      <c r="FJZ1" s="1687"/>
      <c r="FKA1" s="1687"/>
      <c r="FKB1" s="1687"/>
      <c r="FKC1" s="1687"/>
      <c r="FKD1" s="1687"/>
      <c r="FKE1" s="1687"/>
      <c r="FKF1" s="1687"/>
      <c r="FKG1" s="1687"/>
      <c r="FKH1" s="1687"/>
      <c r="FKI1" s="1687"/>
      <c r="FKJ1" s="1687"/>
      <c r="FKK1" s="1687"/>
      <c r="FKL1" s="1687"/>
      <c r="FKM1" s="1687"/>
      <c r="FKN1" s="1687"/>
      <c r="FKO1" s="1687"/>
      <c r="FKP1" s="1687"/>
      <c r="FKQ1" s="1687"/>
      <c r="FKR1" s="1687"/>
      <c r="FKS1" s="1687"/>
      <c r="FKT1" s="1687"/>
      <c r="FKU1" s="1687"/>
      <c r="FKV1" s="1687"/>
      <c r="FKW1" s="1687"/>
      <c r="FKX1" s="1687"/>
      <c r="FKY1" s="1687"/>
      <c r="FKZ1" s="1687"/>
      <c r="FLA1" s="1687"/>
      <c r="FLB1" s="1687"/>
      <c r="FLC1" s="1687"/>
      <c r="FLD1" s="1687"/>
      <c r="FLE1" s="1687"/>
      <c r="FLF1" s="1687"/>
      <c r="FLG1" s="1687"/>
      <c r="FLH1" s="1687"/>
      <c r="FLI1" s="1687"/>
      <c r="FLJ1" s="1687"/>
      <c r="FLK1" s="1687"/>
      <c r="FLL1" s="1687"/>
      <c r="FLM1" s="1687"/>
      <c r="FLN1" s="1687"/>
      <c r="FLO1" s="1687"/>
      <c r="FLP1" s="1687"/>
      <c r="FLQ1" s="1687"/>
      <c r="FLR1" s="1687"/>
      <c r="FLS1" s="1687"/>
      <c r="FLT1" s="1687"/>
      <c r="FLU1" s="1687"/>
      <c r="FLV1" s="1687"/>
      <c r="FLW1" s="1687"/>
      <c r="FLX1" s="1687"/>
      <c r="FLY1" s="1687"/>
      <c r="FLZ1" s="1687"/>
      <c r="FMA1" s="1687"/>
      <c r="FMB1" s="1687"/>
      <c r="FMC1" s="1687"/>
      <c r="FMD1" s="1687"/>
      <c r="FME1" s="1687"/>
      <c r="FMF1" s="1687"/>
      <c r="FMG1" s="1687"/>
      <c r="FMH1" s="1687"/>
      <c r="FMI1" s="1687"/>
      <c r="FMJ1" s="1687"/>
      <c r="FMK1" s="1687"/>
      <c r="FML1" s="1687"/>
      <c r="FMM1" s="1687"/>
      <c r="FMN1" s="1687"/>
      <c r="FMO1" s="1687"/>
      <c r="FMP1" s="1687"/>
      <c r="FMQ1" s="1687"/>
      <c r="FMR1" s="1687"/>
      <c r="FMS1" s="1687"/>
      <c r="FMT1" s="1687"/>
      <c r="FMU1" s="1687"/>
      <c r="FMV1" s="1687"/>
      <c r="FMW1" s="1687"/>
      <c r="FMX1" s="1687"/>
      <c r="FMY1" s="1687"/>
      <c r="FMZ1" s="1687"/>
      <c r="FNA1" s="1687"/>
      <c r="FNB1" s="1687"/>
      <c r="FNC1" s="1687"/>
      <c r="FND1" s="1687"/>
      <c r="FNE1" s="1687"/>
      <c r="FNF1" s="1687"/>
      <c r="FNG1" s="1687"/>
      <c r="FNH1" s="1687"/>
      <c r="FNI1" s="1687"/>
      <c r="FNJ1" s="1687"/>
      <c r="FNK1" s="1687"/>
      <c r="FNL1" s="1687"/>
      <c r="FNM1" s="1687"/>
      <c r="FNN1" s="1687"/>
      <c r="FNO1" s="1687"/>
      <c r="FNP1" s="1687"/>
      <c r="FNQ1" s="1687"/>
      <c r="FNR1" s="1687"/>
      <c r="FNS1" s="1687"/>
      <c r="FNT1" s="1687"/>
      <c r="FNU1" s="1687"/>
      <c r="FNV1" s="1687"/>
      <c r="FNW1" s="1687"/>
      <c r="FNX1" s="1687"/>
      <c r="FNY1" s="1687"/>
      <c r="FNZ1" s="1687"/>
      <c r="FOA1" s="1687"/>
      <c r="FOB1" s="1687"/>
      <c r="FOC1" s="1687"/>
      <c r="FOD1" s="1687"/>
      <c r="FOE1" s="1687"/>
      <c r="FOF1" s="1687"/>
      <c r="FOG1" s="1687"/>
      <c r="FOH1" s="1687"/>
      <c r="FOI1" s="1687"/>
      <c r="FOJ1" s="1687"/>
      <c r="FOK1" s="1687"/>
      <c r="FOL1" s="1687"/>
      <c r="FOM1" s="1687"/>
      <c r="FON1" s="1687"/>
      <c r="FOO1" s="1687"/>
      <c r="FOP1" s="1687"/>
      <c r="FOQ1" s="1687"/>
      <c r="FOR1" s="1687"/>
      <c r="FOS1" s="1687"/>
      <c r="FOT1" s="1687"/>
      <c r="FOU1" s="1687"/>
      <c r="FOV1" s="1687"/>
      <c r="FOW1" s="1687"/>
      <c r="FOX1" s="1687"/>
      <c r="FOY1" s="1687"/>
      <c r="FOZ1" s="1687"/>
      <c r="FPA1" s="1687"/>
      <c r="FPB1" s="1687"/>
      <c r="FPC1" s="1687"/>
      <c r="FPD1" s="1687"/>
      <c r="FPE1" s="1687"/>
      <c r="FPF1" s="1687"/>
      <c r="FPG1" s="1687"/>
      <c r="FPH1" s="1687"/>
      <c r="FPI1" s="1687"/>
      <c r="FPJ1" s="1687"/>
      <c r="FPK1" s="1687"/>
      <c r="FPL1" s="1687"/>
      <c r="FPM1" s="1687"/>
      <c r="FPN1" s="1687"/>
      <c r="FPO1" s="1687"/>
      <c r="FPP1" s="1687"/>
      <c r="FPQ1" s="1687"/>
      <c r="FPR1" s="1687"/>
      <c r="FPS1" s="1687"/>
      <c r="FPT1" s="1687"/>
      <c r="FPU1" s="1687"/>
      <c r="FPV1" s="1687"/>
      <c r="FPW1" s="1687"/>
      <c r="FPX1" s="1687"/>
      <c r="FPY1" s="1687"/>
      <c r="FPZ1" s="1687"/>
      <c r="FQA1" s="1687"/>
      <c r="FQB1" s="1687"/>
      <c r="FQC1" s="1687"/>
      <c r="FQD1" s="1687"/>
      <c r="FQE1" s="1687"/>
      <c r="FQF1" s="1687"/>
      <c r="FQG1" s="1687"/>
      <c r="FQH1" s="1687"/>
      <c r="FQI1" s="1687"/>
      <c r="FQJ1" s="1687"/>
      <c r="FQK1" s="1687"/>
      <c r="FQL1" s="1687"/>
      <c r="FQM1" s="1687"/>
      <c r="FQN1" s="1687"/>
      <c r="FQO1" s="1687"/>
      <c r="FQP1" s="1687"/>
      <c r="FQQ1" s="1687"/>
      <c r="FQR1" s="1687"/>
      <c r="FQS1" s="1687"/>
      <c r="FQT1" s="1687"/>
      <c r="FQU1" s="1687"/>
      <c r="FQV1" s="1687"/>
      <c r="FQW1" s="1687"/>
      <c r="FQX1" s="1687"/>
      <c r="FQY1" s="1687"/>
      <c r="FQZ1" s="1687"/>
      <c r="FRA1" s="1687"/>
      <c r="FRB1" s="1687"/>
      <c r="FRC1" s="1687"/>
      <c r="FRD1" s="1687"/>
      <c r="FRE1" s="1687"/>
      <c r="FRF1" s="1687"/>
      <c r="FRG1" s="1687"/>
      <c r="FRH1" s="1687"/>
      <c r="FRI1" s="1687"/>
      <c r="FRJ1" s="1687"/>
      <c r="FRK1" s="1687"/>
      <c r="FRL1" s="1687"/>
      <c r="FRM1" s="1687"/>
      <c r="FRN1" s="1687"/>
      <c r="FRO1" s="1687"/>
      <c r="FRP1" s="1687"/>
      <c r="FRQ1" s="1687"/>
      <c r="FRR1" s="1687"/>
      <c r="FRS1" s="1687"/>
      <c r="FRT1" s="1687"/>
      <c r="FRU1" s="1687"/>
      <c r="FRV1" s="1687"/>
      <c r="FRW1" s="1687"/>
      <c r="FRX1" s="1687"/>
      <c r="FRY1" s="1687"/>
      <c r="FRZ1" s="1687"/>
      <c r="FSA1" s="1687"/>
      <c r="FSB1" s="1687"/>
      <c r="FSC1" s="1687"/>
      <c r="FSD1" s="1687"/>
      <c r="FSE1" s="1687"/>
      <c r="FSF1" s="1687"/>
      <c r="FSG1" s="1687"/>
      <c r="FSH1" s="1687"/>
      <c r="FSI1" s="1687"/>
      <c r="FSJ1" s="1687"/>
      <c r="FSK1" s="1687"/>
      <c r="FSL1" s="1687"/>
      <c r="FSM1" s="1687"/>
      <c r="FSN1" s="1687"/>
      <c r="FSO1" s="1687"/>
      <c r="FSP1" s="1687"/>
      <c r="FSQ1" s="1687"/>
      <c r="FSR1" s="1687"/>
      <c r="FSS1" s="1687"/>
      <c r="FST1" s="1687"/>
      <c r="FSU1" s="1687"/>
      <c r="FSV1" s="1687"/>
      <c r="FSW1" s="1687"/>
      <c r="FSX1" s="1687"/>
      <c r="FSY1" s="1687"/>
      <c r="FSZ1" s="1687"/>
      <c r="FTA1" s="1687"/>
      <c r="FTB1" s="1687"/>
      <c r="FTC1" s="1687"/>
      <c r="FTD1" s="1687"/>
      <c r="FTE1" s="1687"/>
      <c r="FTF1" s="1687"/>
      <c r="FTG1" s="1687"/>
      <c r="FTH1" s="1687"/>
      <c r="FTI1" s="1687"/>
      <c r="FTJ1" s="1687"/>
      <c r="FTK1" s="1687"/>
      <c r="FTL1" s="1687"/>
      <c r="FTM1" s="1687"/>
      <c r="FTN1" s="1687"/>
      <c r="FTO1" s="1687"/>
      <c r="FTP1" s="1687"/>
      <c r="FTQ1" s="1687"/>
      <c r="FTR1" s="1687"/>
      <c r="FTS1" s="1687"/>
      <c r="FTT1" s="1687"/>
      <c r="FTU1" s="1687"/>
      <c r="FTV1" s="1687"/>
      <c r="FTW1" s="1687"/>
      <c r="FTX1" s="1687"/>
      <c r="FTY1" s="1687"/>
      <c r="FTZ1" s="1687"/>
      <c r="FUA1" s="1687"/>
      <c r="FUB1" s="1687"/>
      <c r="FUC1" s="1687"/>
      <c r="FUD1" s="1687"/>
      <c r="FUE1" s="1687"/>
      <c r="FUF1" s="1687"/>
      <c r="FUG1" s="1687"/>
      <c r="FUH1" s="1687"/>
      <c r="FUI1" s="1687"/>
      <c r="FUJ1" s="1687"/>
      <c r="FUK1" s="1687"/>
      <c r="FUL1" s="1687"/>
      <c r="FUM1" s="1687"/>
      <c r="FUN1" s="1687"/>
      <c r="FUO1" s="1687"/>
      <c r="FUP1" s="1687"/>
      <c r="FUQ1" s="1687"/>
      <c r="FUR1" s="1687"/>
      <c r="FUS1" s="1687"/>
      <c r="FUT1" s="1687"/>
      <c r="FUU1" s="1687"/>
      <c r="FUV1" s="1687"/>
      <c r="FUW1" s="1687"/>
      <c r="FUX1" s="1687"/>
      <c r="FUY1" s="1687"/>
      <c r="FUZ1" s="1687"/>
      <c r="FVA1" s="1687"/>
      <c r="FVB1" s="1687"/>
      <c r="FVC1" s="1687"/>
      <c r="FVD1" s="1687"/>
      <c r="FVE1" s="1687"/>
      <c r="FVF1" s="1687"/>
      <c r="FVG1" s="1687"/>
      <c r="FVH1" s="1687"/>
      <c r="FVI1" s="1687"/>
      <c r="FVJ1" s="1687"/>
      <c r="FVK1" s="1687"/>
      <c r="FVL1" s="1687"/>
      <c r="FVM1" s="1687"/>
      <c r="FVN1" s="1687"/>
      <c r="FVO1" s="1687"/>
      <c r="FVP1" s="1687"/>
      <c r="FVQ1" s="1687"/>
      <c r="FVR1" s="1687"/>
      <c r="FVS1" s="1687"/>
      <c r="FVT1" s="1687"/>
      <c r="FVU1" s="1687"/>
      <c r="FVV1" s="1687"/>
      <c r="FVW1" s="1687"/>
      <c r="FVX1" s="1687"/>
      <c r="FVY1" s="1687"/>
      <c r="FVZ1" s="1687"/>
      <c r="FWA1" s="1687"/>
      <c r="FWB1" s="1687"/>
      <c r="FWC1" s="1687"/>
      <c r="FWD1" s="1687"/>
      <c r="FWE1" s="1687"/>
      <c r="FWF1" s="1687"/>
      <c r="FWG1" s="1687"/>
      <c r="FWH1" s="1687"/>
      <c r="FWI1" s="1687"/>
      <c r="FWJ1" s="1687"/>
      <c r="FWK1" s="1687"/>
      <c r="FWL1" s="1687"/>
      <c r="FWM1" s="1687"/>
      <c r="FWN1" s="1687"/>
      <c r="FWO1" s="1687"/>
      <c r="FWP1" s="1687"/>
      <c r="FWQ1" s="1687"/>
      <c r="FWR1" s="1687"/>
      <c r="FWS1" s="1687"/>
      <c r="FWT1" s="1687"/>
      <c r="FWU1" s="1687"/>
      <c r="FWV1" s="1687"/>
      <c r="FWW1" s="1687"/>
      <c r="FWX1" s="1687"/>
      <c r="FWY1" s="1687"/>
      <c r="FWZ1" s="1687"/>
      <c r="FXA1" s="1687"/>
      <c r="FXB1" s="1687"/>
      <c r="FXC1" s="1687"/>
      <c r="FXD1" s="1687"/>
      <c r="FXE1" s="1687"/>
      <c r="FXF1" s="1687"/>
      <c r="FXG1" s="1687"/>
      <c r="FXH1" s="1687"/>
      <c r="FXI1" s="1687"/>
      <c r="FXJ1" s="1687"/>
      <c r="FXK1" s="1687"/>
      <c r="FXL1" s="1687"/>
      <c r="FXM1" s="1687"/>
      <c r="FXN1" s="1687"/>
      <c r="FXO1" s="1687"/>
      <c r="FXP1" s="1687"/>
      <c r="FXQ1" s="1687"/>
      <c r="FXR1" s="1687"/>
      <c r="FXS1" s="1687"/>
      <c r="FXT1" s="1687"/>
      <c r="FXU1" s="1687"/>
      <c r="FXV1" s="1687"/>
      <c r="FXW1" s="1687"/>
      <c r="FXX1" s="1687"/>
      <c r="FXY1" s="1687"/>
      <c r="FXZ1" s="1687"/>
      <c r="FYA1" s="1687"/>
      <c r="FYB1" s="1687"/>
      <c r="FYC1" s="1687"/>
      <c r="FYD1" s="1687"/>
      <c r="FYE1" s="1687"/>
      <c r="FYF1" s="1687"/>
      <c r="FYG1" s="1687"/>
      <c r="FYH1" s="1687"/>
      <c r="FYI1" s="1687"/>
      <c r="FYJ1" s="1687"/>
      <c r="FYK1" s="1687"/>
      <c r="FYL1" s="1687"/>
      <c r="FYM1" s="1687"/>
      <c r="FYN1" s="1687"/>
      <c r="FYO1" s="1687"/>
      <c r="FYP1" s="1687"/>
      <c r="FYQ1" s="1687"/>
      <c r="FYR1" s="1687"/>
      <c r="FYS1" s="1687"/>
      <c r="FYT1" s="1687"/>
      <c r="FYU1" s="1687"/>
      <c r="FYV1" s="1687"/>
      <c r="FYW1" s="1687"/>
      <c r="FYX1" s="1687"/>
      <c r="FYY1" s="1687"/>
      <c r="FYZ1" s="1687"/>
      <c r="FZA1" s="1687"/>
      <c r="FZB1" s="1687"/>
      <c r="FZC1" s="1687"/>
      <c r="FZD1" s="1687"/>
      <c r="FZE1" s="1687"/>
      <c r="FZF1" s="1687"/>
      <c r="FZG1" s="1687"/>
      <c r="FZH1" s="1687"/>
      <c r="FZI1" s="1687"/>
      <c r="FZJ1" s="1687"/>
      <c r="FZK1" s="1687"/>
      <c r="FZL1" s="1687"/>
      <c r="FZM1" s="1687"/>
      <c r="FZN1" s="1687"/>
      <c r="FZO1" s="1687"/>
      <c r="FZP1" s="1687"/>
      <c r="FZQ1" s="1687"/>
      <c r="FZR1" s="1687"/>
      <c r="FZS1" s="1687"/>
      <c r="FZT1" s="1687"/>
      <c r="FZU1" s="1687"/>
      <c r="FZV1" s="1687"/>
      <c r="FZW1" s="1687"/>
      <c r="FZX1" s="1687"/>
      <c r="FZY1" s="1687"/>
      <c r="FZZ1" s="1687"/>
      <c r="GAA1" s="1687"/>
      <c r="GAB1" s="1687"/>
      <c r="GAC1" s="1687"/>
      <c r="GAD1" s="1687"/>
      <c r="GAE1" s="1687"/>
      <c r="GAF1" s="1687"/>
      <c r="GAG1" s="1687"/>
      <c r="GAH1" s="1687"/>
      <c r="GAI1" s="1687"/>
      <c r="GAJ1" s="1687"/>
      <c r="GAK1" s="1687"/>
      <c r="GAL1" s="1687"/>
      <c r="GAM1" s="1687"/>
      <c r="GAN1" s="1687"/>
      <c r="GAO1" s="1687"/>
      <c r="GAP1" s="1687"/>
      <c r="GAQ1" s="1687"/>
      <c r="GAR1" s="1687"/>
      <c r="GAS1" s="1687"/>
      <c r="GAT1" s="1687"/>
      <c r="GAU1" s="1687"/>
      <c r="GAV1" s="1687"/>
      <c r="GAW1" s="1687"/>
      <c r="GAX1" s="1687"/>
      <c r="GAY1" s="1687"/>
      <c r="GAZ1" s="1687"/>
      <c r="GBA1" s="1687"/>
      <c r="GBB1" s="1687"/>
      <c r="GBC1" s="1687"/>
      <c r="GBD1" s="1687"/>
      <c r="GBE1" s="1687"/>
      <c r="GBF1" s="1687"/>
      <c r="GBG1" s="1687"/>
      <c r="GBH1" s="1687"/>
      <c r="GBI1" s="1687"/>
      <c r="GBJ1" s="1687"/>
      <c r="GBK1" s="1687"/>
      <c r="GBL1" s="1687"/>
      <c r="GBM1" s="1687"/>
      <c r="GBN1" s="1687"/>
      <c r="GBO1" s="1687"/>
      <c r="GBP1" s="1687"/>
      <c r="GBQ1" s="1687"/>
      <c r="GBR1" s="1687"/>
      <c r="GBS1" s="1687"/>
      <c r="GBT1" s="1687"/>
      <c r="GBU1" s="1687"/>
      <c r="GBV1" s="1687"/>
      <c r="GBW1" s="1687"/>
      <c r="GBX1" s="1687"/>
      <c r="GBY1" s="1687"/>
      <c r="GBZ1" s="1687"/>
      <c r="GCA1" s="1687"/>
      <c r="GCB1" s="1687"/>
      <c r="GCC1" s="1687"/>
      <c r="GCD1" s="1687"/>
      <c r="GCE1" s="1687"/>
      <c r="GCF1" s="1687"/>
      <c r="GCG1" s="1687"/>
      <c r="GCH1" s="1687"/>
      <c r="GCI1" s="1687"/>
      <c r="GCJ1" s="1687"/>
      <c r="GCK1" s="1687"/>
      <c r="GCL1" s="1687"/>
      <c r="GCM1" s="1687"/>
      <c r="GCN1" s="1687"/>
      <c r="GCO1" s="1687"/>
      <c r="GCP1" s="1687"/>
      <c r="GCQ1" s="1687"/>
      <c r="GCR1" s="1687"/>
      <c r="GCS1" s="1687"/>
      <c r="GCT1" s="1687"/>
      <c r="GCU1" s="1687"/>
      <c r="GCV1" s="1687"/>
      <c r="GCW1" s="1687"/>
      <c r="GCX1" s="1687"/>
      <c r="GCY1" s="1687"/>
      <c r="GCZ1" s="1687"/>
      <c r="GDA1" s="1687"/>
      <c r="GDB1" s="1687"/>
      <c r="GDC1" s="1687"/>
      <c r="GDD1" s="1687"/>
      <c r="GDE1" s="1687"/>
      <c r="GDF1" s="1687"/>
      <c r="GDG1" s="1687"/>
      <c r="GDH1" s="1687"/>
      <c r="GDI1" s="1687"/>
      <c r="GDJ1" s="1687"/>
      <c r="GDK1" s="1687"/>
      <c r="GDL1" s="1687"/>
      <c r="GDM1" s="1687"/>
      <c r="GDN1" s="1687"/>
      <c r="GDO1" s="1687"/>
      <c r="GDP1" s="1687"/>
      <c r="GDQ1" s="1687"/>
      <c r="GDR1" s="1687"/>
      <c r="GDS1" s="1687"/>
      <c r="GDT1" s="1687"/>
      <c r="GDU1" s="1687"/>
      <c r="GDV1" s="1687"/>
      <c r="GDW1" s="1687"/>
      <c r="GDX1" s="1687"/>
      <c r="GDY1" s="1687"/>
      <c r="GDZ1" s="1687"/>
      <c r="GEA1" s="1687"/>
      <c r="GEB1" s="1687"/>
      <c r="GEC1" s="1687"/>
      <c r="GED1" s="1687"/>
      <c r="GEE1" s="1687"/>
      <c r="GEF1" s="1687"/>
      <c r="GEG1" s="1687"/>
      <c r="GEH1" s="1687"/>
      <c r="GEI1" s="1687"/>
      <c r="GEJ1" s="1687"/>
      <c r="GEK1" s="1687"/>
      <c r="GEL1" s="1687"/>
      <c r="GEM1" s="1687"/>
      <c r="GEN1" s="1687"/>
      <c r="GEO1" s="1687"/>
      <c r="GEP1" s="1687"/>
      <c r="GEQ1" s="1687"/>
      <c r="GER1" s="1687"/>
      <c r="GES1" s="1687"/>
      <c r="GET1" s="1687"/>
      <c r="GEU1" s="1687"/>
      <c r="GEV1" s="1687"/>
      <c r="GEW1" s="1687"/>
      <c r="GEX1" s="1687"/>
      <c r="GEY1" s="1687"/>
      <c r="GEZ1" s="1687"/>
      <c r="GFA1" s="1687"/>
      <c r="GFB1" s="1687"/>
      <c r="GFC1" s="1687"/>
      <c r="GFD1" s="1687"/>
      <c r="GFE1" s="1687"/>
      <c r="GFF1" s="1687"/>
      <c r="GFG1" s="1687"/>
      <c r="GFH1" s="1687"/>
      <c r="GFI1" s="1687"/>
      <c r="GFJ1" s="1687"/>
      <c r="GFK1" s="1687"/>
      <c r="GFL1" s="1687"/>
      <c r="GFM1" s="1687"/>
      <c r="GFN1" s="1687"/>
      <c r="GFO1" s="1687"/>
      <c r="GFP1" s="1687"/>
      <c r="GFQ1" s="1687"/>
      <c r="GFR1" s="1687"/>
      <c r="GFS1" s="1687"/>
      <c r="GFT1" s="1687"/>
      <c r="GFU1" s="1687"/>
      <c r="GFV1" s="1687"/>
      <c r="GFW1" s="1687"/>
      <c r="GFX1" s="1687"/>
      <c r="GFY1" s="1687"/>
      <c r="GFZ1" s="1687"/>
      <c r="GGA1" s="1687"/>
      <c r="GGB1" s="1687"/>
      <c r="GGC1" s="1687"/>
      <c r="GGD1" s="1687"/>
      <c r="GGE1" s="1687"/>
      <c r="GGF1" s="1687"/>
      <c r="GGG1" s="1687"/>
      <c r="GGH1" s="1687"/>
      <c r="GGI1" s="1687"/>
      <c r="GGJ1" s="1687"/>
      <c r="GGK1" s="1687"/>
      <c r="GGL1" s="1687"/>
      <c r="GGM1" s="1687"/>
      <c r="GGN1" s="1687"/>
      <c r="GGO1" s="1687"/>
      <c r="GGP1" s="1687"/>
      <c r="GGQ1" s="1687"/>
      <c r="GGR1" s="1687"/>
      <c r="GGS1" s="1687"/>
      <c r="GGT1" s="1687"/>
      <c r="GGU1" s="1687"/>
      <c r="GGV1" s="1687"/>
      <c r="GGW1" s="1687"/>
      <c r="GGX1" s="1687"/>
      <c r="GGY1" s="1687"/>
      <c r="GGZ1" s="1687"/>
      <c r="GHA1" s="1687"/>
      <c r="GHB1" s="1687"/>
      <c r="GHC1" s="1687"/>
      <c r="GHD1" s="1687"/>
      <c r="GHE1" s="1687"/>
      <c r="GHF1" s="1687"/>
      <c r="GHG1" s="1687"/>
      <c r="GHH1" s="1687"/>
      <c r="GHI1" s="1687"/>
      <c r="GHJ1" s="1687"/>
      <c r="GHK1" s="1687"/>
      <c r="GHL1" s="1687"/>
      <c r="GHM1" s="1687"/>
      <c r="GHN1" s="1687"/>
      <c r="GHO1" s="1687"/>
      <c r="GHP1" s="1687"/>
      <c r="GHQ1" s="1687"/>
      <c r="GHR1" s="1687"/>
      <c r="GHS1" s="1687"/>
      <c r="GHT1" s="1687"/>
      <c r="GHU1" s="1687"/>
      <c r="GHV1" s="1687"/>
      <c r="GHW1" s="1687"/>
      <c r="GHX1" s="1687"/>
      <c r="GHY1" s="1687"/>
      <c r="GHZ1" s="1687"/>
      <c r="GIA1" s="1687"/>
      <c r="GIB1" s="1687"/>
      <c r="GIC1" s="1687"/>
      <c r="GID1" s="1687"/>
      <c r="GIE1" s="1687"/>
      <c r="GIF1" s="1687"/>
      <c r="GIG1" s="1687"/>
      <c r="GIH1" s="1687"/>
      <c r="GII1" s="1687"/>
      <c r="GIJ1" s="1687"/>
      <c r="GIK1" s="1687"/>
      <c r="GIL1" s="1687"/>
      <c r="GIM1" s="1687"/>
      <c r="GIN1" s="1687"/>
      <c r="GIO1" s="1687"/>
      <c r="GIP1" s="1687"/>
      <c r="GIQ1" s="1687"/>
      <c r="GIR1" s="1687"/>
      <c r="GIS1" s="1687"/>
      <c r="GIT1" s="1687"/>
      <c r="GIU1" s="1687"/>
      <c r="GIV1" s="1687"/>
      <c r="GIW1" s="1687"/>
      <c r="GIX1" s="1687"/>
      <c r="GIY1" s="1687"/>
      <c r="GIZ1" s="1687"/>
      <c r="GJA1" s="1687"/>
      <c r="GJB1" s="1687"/>
      <c r="GJC1" s="1687"/>
      <c r="GJD1" s="1687"/>
      <c r="GJE1" s="1687"/>
      <c r="GJF1" s="1687"/>
      <c r="GJG1" s="1687"/>
      <c r="GJH1" s="1687"/>
      <c r="GJI1" s="1687"/>
      <c r="GJJ1" s="1687"/>
      <c r="GJK1" s="1687"/>
      <c r="GJL1" s="1687"/>
      <c r="GJM1" s="1687"/>
      <c r="GJN1" s="1687"/>
      <c r="GJO1" s="1687"/>
      <c r="GJP1" s="1687"/>
      <c r="GJQ1" s="1687"/>
      <c r="GJR1" s="1687"/>
      <c r="GJS1" s="1687"/>
      <c r="GJT1" s="1687"/>
      <c r="GJU1" s="1687"/>
      <c r="GJV1" s="1687"/>
      <c r="GJW1" s="1687"/>
      <c r="GJX1" s="1687"/>
      <c r="GJY1" s="1687"/>
      <c r="GJZ1" s="1687"/>
      <c r="GKA1" s="1687"/>
      <c r="GKB1" s="1687"/>
      <c r="GKC1" s="1687"/>
      <c r="GKD1" s="1687"/>
      <c r="GKE1" s="1687"/>
      <c r="GKF1" s="1687"/>
      <c r="GKG1" s="1687"/>
      <c r="GKH1" s="1687"/>
      <c r="GKI1" s="1687"/>
      <c r="GKJ1" s="1687"/>
      <c r="GKK1" s="1687"/>
      <c r="GKL1" s="1687"/>
      <c r="GKM1" s="1687"/>
      <c r="GKN1" s="1687"/>
      <c r="GKO1" s="1687"/>
      <c r="GKP1" s="1687"/>
      <c r="GKQ1" s="1687"/>
      <c r="GKR1" s="1687"/>
      <c r="GKS1" s="1687"/>
      <c r="GKT1" s="1687"/>
      <c r="GKU1" s="1687"/>
      <c r="GKV1" s="1687"/>
      <c r="GKW1" s="1687"/>
      <c r="GKX1" s="1687"/>
      <c r="GKY1" s="1687"/>
      <c r="GKZ1" s="1687"/>
      <c r="GLA1" s="1687"/>
      <c r="GLB1" s="1687"/>
      <c r="GLC1" s="1687"/>
      <c r="GLD1" s="1687"/>
      <c r="GLE1" s="1687"/>
      <c r="GLF1" s="1687"/>
      <c r="GLG1" s="1687"/>
      <c r="GLH1" s="1687"/>
      <c r="GLI1" s="1687"/>
      <c r="GLJ1" s="1687"/>
      <c r="GLK1" s="1687"/>
      <c r="GLL1" s="1687"/>
      <c r="GLM1" s="1687"/>
      <c r="GLN1" s="1687"/>
      <c r="GLO1" s="1687"/>
      <c r="GLP1" s="1687"/>
      <c r="GLQ1" s="1687"/>
      <c r="GLR1" s="1687"/>
      <c r="GLS1" s="1687"/>
      <c r="GLT1" s="1687"/>
      <c r="GLU1" s="1687"/>
      <c r="GLV1" s="1687"/>
      <c r="GLW1" s="1687"/>
      <c r="GLX1" s="1687"/>
      <c r="GLY1" s="1687"/>
      <c r="GLZ1" s="1687"/>
      <c r="GMA1" s="1687"/>
      <c r="GMB1" s="1687"/>
      <c r="GMC1" s="1687"/>
      <c r="GMD1" s="1687"/>
      <c r="GME1" s="1687"/>
      <c r="GMF1" s="1687"/>
      <c r="GMG1" s="1687"/>
      <c r="GMH1" s="1687"/>
      <c r="GMI1" s="1687"/>
      <c r="GMJ1" s="1687"/>
      <c r="GMK1" s="1687"/>
      <c r="GML1" s="1687"/>
      <c r="GMM1" s="1687"/>
      <c r="GMN1" s="1687"/>
      <c r="GMO1" s="1687"/>
      <c r="GMP1" s="1687"/>
      <c r="GMQ1" s="1687"/>
      <c r="GMR1" s="1687"/>
      <c r="GMS1" s="1687"/>
      <c r="GMT1" s="1687"/>
      <c r="GMU1" s="1687"/>
      <c r="GMV1" s="1687"/>
      <c r="GMW1" s="1687"/>
      <c r="GMX1" s="1687"/>
      <c r="GMY1" s="1687"/>
      <c r="GMZ1" s="1687"/>
      <c r="GNA1" s="1687"/>
      <c r="GNB1" s="1687"/>
      <c r="GNC1" s="1687"/>
      <c r="GND1" s="1687"/>
      <c r="GNE1" s="1687"/>
      <c r="GNF1" s="1687"/>
      <c r="GNG1" s="1687"/>
      <c r="GNH1" s="1687"/>
      <c r="GNI1" s="1687"/>
      <c r="GNJ1" s="1687"/>
      <c r="GNK1" s="1687"/>
      <c r="GNL1" s="1687"/>
      <c r="GNM1" s="1687"/>
      <c r="GNN1" s="1687"/>
      <c r="GNO1" s="1687"/>
      <c r="GNP1" s="1687"/>
      <c r="GNQ1" s="1687"/>
      <c r="GNR1" s="1687"/>
      <c r="GNS1" s="1687"/>
      <c r="GNT1" s="1687"/>
      <c r="GNU1" s="1687"/>
      <c r="GNV1" s="1687"/>
      <c r="GNW1" s="1687"/>
      <c r="GNX1" s="1687"/>
      <c r="GNY1" s="1687"/>
      <c r="GNZ1" s="1687"/>
      <c r="GOA1" s="1687"/>
      <c r="GOB1" s="1687"/>
      <c r="GOC1" s="1687"/>
      <c r="GOD1" s="1687"/>
      <c r="GOE1" s="1687"/>
      <c r="GOF1" s="1687"/>
      <c r="GOG1" s="1687"/>
      <c r="GOH1" s="1687"/>
      <c r="GOI1" s="1687"/>
      <c r="GOJ1" s="1687"/>
      <c r="GOK1" s="1687"/>
      <c r="GOL1" s="1687"/>
      <c r="GOM1" s="1687"/>
      <c r="GON1" s="1687"/>
      <c r="GOO1" s="1687"/>
      <c r="GOP1" s="1687"/>
      <c r="GOQ1" s="1687"/>
      <c r="GOR1" s="1687"/>
      <c r="GOS1" s="1687"/>
      <c r="GOT1" s="1687"/>
      <c r="GOU1" s="1687"/>
      <c r="GOV1" s="1687"/>
      <c r="GOW1" s="1687"/>
      <c r="GOX1" s="1687"/>
      <c r="GOY1" s="1687"/>
      <c r="GOZ1" s="1687"/>
      <c r="GPA1" s="1687"/>
      <c r="GPB1" s="1687"/>
      <c r="GPC1" s="1687"/>
      <c r="GPD1" s="1687"/>
      <c r="GPE1" s="1687"/>
      <c r="GPF1" s="1687"/>
      <c r="GPG1" s="1687"/>
      <c r="GPH1" s="1687"/>
      <c r="GPI1" s="1687"/>
      <c r="GPJ1" s="1687"/>
      <c r="GPK1" s="1687"/>
      <c r="GPL1" s="1687"/>
      <c r="GPM1" s="1687"/>
      <c r="GPN1" s="1687"/>
      <c r="GPO1" s="1687"/>
      <c r="GPP1" s="1687"/>
      <c r="GPQ1" s="1687"/>
      <c r="GPR1" s="1687"/>
      <c r="GPS1" s="1687"/>
      <c r="GPT1" s="1687"/>
      <c r="GPU1" s="1687"/>
      <c r="GPV1" s="1687"/>
      <c r="GPW1" s="1687"/>
      <c r="GPX1" s="1687"/>
      <c r="GPY1" s="1687"/>
      <c r="GPZ1" s="1687"/>
      <c r="GQA1" s="1687"/>
      <c r="GQB1" s="1687"/>
      <c r="GQC1" s="1687"/>
      <c r="GQD1" s="1687"/>
      <c r="GQE1" s="1687"/>
      <c r="GQF1" s="1687"/>
      <c r="GQG1" s="1687"/>
      <c r="GQH1" s="1687"/>
      <c r="GQI1" s="1687"/>
      <c r="GQJ1" s="1687"/>
      <c r="GQK1" s="1687"/>
      <c r="GQL1" s="1687"/>
      <c r="GQM1" s="1687"/>
      <c r="GQN1" s="1687"/>
      <c r="GQO1" s="1687"/>
      <c r="GQP1" s="1687"/>
      <c r="GQQ1" s="1687"/>
      <c r="GQR1" s="1687"/>
      <c r="GQS1" s="1687"/>
      <c r="GQT1" s="1687"/>
      <c r="GQU1" s="1687"/>
      <c r="GQV1" s="1687"/>
      <c r="GQW1" s="1687"/>
      <c r="GQX1" s="1687"/>
      <c r="GQY1" s="1687"/>
      <c r="GQZ1" s="1687"/>
      <c r="GRA1" s="1687"/>
      <c r="GRB1" s="1687"/>
      <c r="GRC1" s="1687"/>
      <c r="GRD1" s="1687"/>
      <c r="GRE1" s="1687"/>
      <c r="GRF1" s="1687"/>
      <c r="GRG1" s="1687"/>
      <c r="GRH1" s="1687"/>
      <c r="GRI1" s="1687"/>
      <c r="GRJ1" s="1687"/>
      <c r="GRK1" s="1687"/>
      <c r="GRL1" s="1687"/>
      <c r="GRM1" s="1687"/>
      <c r="GRN1" s="1687"/>
      <c r="GRO1" s="1687"/>
      <c r="GRP1" s="1687"/>
      <c r="GRQ1" s="1687"/>
      <c r="GRR1" s="1687"/>
      <c r="GRS1" s="1687"/>
      <c r="GRT1" s="1687"/>
      <c r="GRU1" s="1687"/>
      <c r="GRV1" s="1687"/>
      <c r="GRW1" s="1687"/>
      <c r="GRX1" s="1687"/>
      <c r="GRY1" s="1687"/>
      <c r="GRZ1" s="1687"/>
      <c r="GSA1" s="1687"/>
      <c r="GSB1" s="1687"/>
      <c r="GSC1" s="1687"/>
      <c r="GSD1" s="1687"/>
      <c r="GSE1" s="1687"/>
      <c r="GSF1" s="1687"/>
      <c r="GSG1" s="1687"/>
      <c r="GSH1" s="1687"/>
      <c r="GSI1" s="1687"/>
      <c r="GSJ1" s="1687"/>
      <c r="GSK1" s="1687"/>
      <c r="GSL1" s="1687"/>
      <c r="GSM1" s="1687"/>
      <c r="GSN1" s="1687"/>
      <c r="GSO1" s="1687"/>
      <c r="GSP1" s="1687"/>
      <c r="GSQ1" s="1687"/>
      <c r="GSR1" s="1687"/>
      <c r="GSS1" s="1687"/>
      <c r="GST1" s="1687"/>
      <c r="GSU1" s="1687"/>
      <c r="GSV1" s="1687"/>
      <c r="GSW1" s="1687"/>
      <c r="GSX1" s="1687"/>
      <c r="GSY1" s="1687"/>
      <c r="GSZ1" s="1687"/>
      <c r="GTA1" s="1687"/>
      <c r="GTB1" s="1687"/>
      <c r="GTC1" s="1687"/>
      <c r="GTD1" s="1687"/>
      <c r="GTE1" s="1687"/>
      <c r="GTF1" s="1687"/>
      <c r="GTG1" s="1687"/>
      <c r="GTH1" s="1687"/>
      <c r="GTI1" s="1687"/>
      <c r="GTJ1" s="1687"/>
      <c r="GTK1" s="1687"/>
      <c r="GTL1" s="1687"/>
      <c r="GTM1" s="1687"/>
      <c r="GTN1" s="1687"/>
      <c r="GTO1" s="1687"/>
      <c r="GTP1" s="1687"/>
      <c r="GTQ1" s="1687"/>
      <c r="GTR1" s="1687"/>
      <c r="GTS1" s="1687"/>
      <c r="GTT1" s="1687"/>
      <c r="GTU1" s="1687"/>
      <c r="GTV1" s="1687"/>
      <c r="GTW1" s="1687"/>
      <c r="GTX1" s="1687"/>
      <c r="GTY1" s="1687"/>
      <c r="GTZ1" s="1687"/>
      <c r="GUA1" s="1687"/>
      <c r="GUB1" s="1687"/>
      <c r="GUC1" s="1687"/>
      <c r="GUD1" s="1687"/>
      <c r="GUE1" s="1687"/>
      <c r="GUF1" s="1687"/>
      <c r="GUG1" s="1687"/>
      <c r="GUH1" s="1687"/>
      <c r="GUI1" s="1687"/>
      <c r="GUJ1" s="1687"/>
      <c r="GUK1" s="1687"/>
      <c r="GUL1" s="1687"/>
      <c r="GUM1" s="1687"/>
      <c r="GUN1" s="1687"/>
      <c r="GUO1" s="1687"/>
      <c r="GUP1" s="1687"/>
      <c r="GUQ1" s="1687"/>
      <c r="GUR1" s="1687"/>
      <c r="GUS1" s="1687"/>
      <c r="GUT1" s="1687"/>
      <c r="GUU1" s="1687"/>
      <c r="GUV1" s="1687"/>
      <c r="GUW1" s="1687"/>
      <c r="GUX1" s="1687"/>
      <c r="GUY1" s="1687"/>
      <c r="GUZ1" s="1687"/>
      <c r="GVA1" s="1687"/>
      <c r="GVB1" s="1687"/>
      <c r="GVC1" s="1687"/>
      <c r="GVD1" s="1687"/>
      <c r="GVE1" s="1687"/>
      <c r="GVF1" s="1687"/>
      <c r="GVG1" s="1687"/>
      <c r="GVH1" s="1687"/>
      <c r="GVI1" s="1687"/>
      <c r="GVJ1" s="1687"/>
      <c r="GVK1" s="1687"/>
      <c r="GVL1" s="1687"/>
      <c r="GVM1" s="1687"/>
      <c r="GVN1" s="1687"/>
      <c r="GVO1" s="1687"/>
      <c r="GVP1" s="1687"/>
      <c r="GVQ1" s="1687"/>
      <c r="GVR1" s="1687"/>
      <c r="GVS1" s="1687"/>
      <c r="GVT1" s="1687"/>
      <c r="GVU1" s="1687"/>
      <c r="GVV1" s="1687"/>
      <c r="GVW1" s="1687"/>
      <c r="GVX1" s="1687"/>
      <c r="GVY1" s="1687"/>
      <c r="GVZ1" s="1687"/>
      <c r="GWA1" s="1687"/>
      <c r="GWB1" s="1687"/>
      <c r="GWC1" s="1687"/>
      <c r="GWD1" s="1687"/>
      <c r="GWE1" s="1687"/>
      <c r="GWF1" s="1687"/>
      <c r="GWG1" s="1687"/>
      <c r="GWH1" s="1687"/>
      <c r="GWI1" s="1687"/>
      <c r="GWJ1" s="1687"/>
      <c r="GWK1" s="1687"/>
      <c r="GWL1" s="1687"/>
      <c r="GWM1" s="1687"/>
      <c r="GWN1" s="1687"/>
      <c r="GWO1" s="1687"/>
      <c r="GWP1" s="1687"/>
      <c r="GWQ1" s="1687"/>
      <c r="GWR1" s="1687"/>
      <c r="GWS1" s="1687"/>
      <c r="GWT1" s="1687"/>
      <c r="GWU1" s="1687"/>
      <c r="GWV1" s="1687"/>
      <c r="GWW1" s="1687"/>
      <c r="GWX1" s="1687"/>
      <c r="GWY1" s="1687"/>
      <c r="GWZ1" s="1687"/>
      <c r="GXA1" s="1687"/>
      <c r="GXB1" s="1687"/>
      <c r="GXC1" s="1687"/>
      <c r="GXD1" s="1687"/>
      <c r="GXE1" s="1687"/>
      <c r="GXF1" s="1687"/>
      <c r="GXG1" s="1687"/>
      <c r="GXH1" s="1687"/>
      <c r="GXI1" s="1687"/>
      <c r="GXJ1" s="1687"/>
      <c r="GXK1" s="1687"/>
      <c r="GXL1" s="1687"/>
      <c r="GXM1" s="1687"/>
      <c r="GXN1" s="1687"/>
      <c r="GXO1" s="1687"/>
      <c r="GXP1" s="1687"/>
      <c r="GXQ1" s="1687"/>
      <c r="GXR1" s="1687"/>
      <c r="GXS1" s="1687"/>
      <c r="GXT1" s="1687"/>
      <c r="GXU1" s="1687"/>
      <c r="GXV1" s="1687"/>
      <c r="GXW1" s="1687"/>
      <c r="GXX1" s="1687"/>
      <c r="GXY1" s="1687"/>
      <c r="GXZ1" s="1687"/>
      <c r="GYA1" s="1687"/>
      <c r="GYB1" s="1687"/>
      <c r="GYC1" s="1687"/>
      <c r="GYD1" s="1687"/>
      <c r="GYE1" s="1687"/>
      <c r="GYF1" s="1687"/>
      <c r="GYG1" s="1687"/>
      <c r="GYH1" s="1687"/>
      <c r="GYI1" s="1687"/>
      <c r="GYJ1" s="1687"/>
      <c r="GYK1" s="1687"/>
      <c r="GYL1" s="1687"/>
      <c r="GYM1" s="1687"/>
      <c r="GYN1" s="1687"/>
      <c r="GYO1" s="1687"/>
      <c r="GYP1" s="1687"/>
      <c r="GYQ1" s="1687"/>
      <c r="GYR1" s="1687"/>
      <c r="GYS1" s="1687"/>
      <c r="GYT1" s="1687"/>
      <c r="GYU1" s="1687"/>
      <c r="GYV1" s="1687"/>
      <c r="GYW1" s="1687"/>
      <c r="GYX1" s="1687"/>
      <c r="GYY1" s="1687"/>
      <c r="GYZ1" s="1687"/>
      <c r="GZA1" s="1687"/>
      <c r="GZB1" s="1687"/>
      <c r="GZC1" s="1687"/>
      <c r="GZD1" s="1687"/>
      <c r="GZE1" s="1687"/>
      <c r="GZF1" s="1687"/>
      <c r="GZG1" s="1687"/>
      <c r="GZH1" s="1687"/>
      <c r="GZI1" s="1687"/>
      <c r="GZJ1" s="1687"/>
      <c r="GZK1" s="1687"/>
      <c r="GZL1" s="1687"/>
      <c r="GZM1" s="1687"/>
      <c r="GZN1" s="1687"/>
      <c r="GZO1" s="1687"/>
      <c r="GZP1" s="1687"/>
      <c r="GZQ1" s="1687"/>
      <c r="GZR1" s="1687"/>
      <c r="GZS1" s="1687"/>
      <c r="GZT1" s="1687"/>
      <c r="GZU1" s="1687"/>
      <c r="GZV1" s="1687"/>
      <c r="GZW1" s="1687"/>
      <c r="GZX1" s="1687"/>
      <c r="GZY1" s="1687"/>
      <c r="GZZ1" s="1687"/>
      <c r="HAA1" s="1687"/>
      <c r="HAB1" s="1687"/>
      <c r="HAC1" s="1687"/>
      <c r="HAD1" s="1687"/>
      <c r="HAE1" s="1687"/>
      <c r="HAF1" s="1687"/>
      <c r="HAG1" s="1687"/>
      <c r="HAH1" s="1687"/>
      <c r="HAI1" s="1687"/>
      <c r="HAJ1" s="1687"/>
      <c r="HAK1" s="1687"/>
      <c r="HAL1" s="1687"/>
      <c r="HAM1" s="1687"/>
      <c r="HAN1" s="1687"/>
      <c r="HAO1" s="1687"/>
      <c r="HAP1" s="1687"/>
      <c r="HAQ1" s="1687"/>
      <c r="HAR1" s="1687"/>
      <c r="HAS1" s="1687"/>
      <c r="HAT1" s="1687"/>
      <c r="HAU1" s="1687"/>
      <c r="HAV1" s="1687"/>
      <c r="HAW1" s="1687"/>
      <c r="HAX1" s="1687"/>
      <c r="HAY1" s="1687"/>
      <c r="HAZ1" s="1687"/>
      <c r="HBA1" s="1687"/>
      <c r="HBB1" s="1687"/>
      <c r="HBC1" s="1687"/>
      <c r="HBD1" s="1687"/>
      <c r="HBE1" s="1687"/>
      <c r="HBF1" s="1687"/>
      <c r="HBG1" s="1687"/>
      <c r="HBH1" s="1687"/>
      <c r="HBI1" s="1687"/>
      <c r="HBJ1" s="1687"/>
      <c r="HBK1" s="1687"/>
      <c r="HBL1" s="1687"/>
      <c r="HBM1" s="1687"/>
      <c r="HBN1" s="1687"/>
      <c r="HBO1" s="1687"/>
      <c r="HBP1" s="1687"/>
      <c r="HBQ1" s="1687"/>
      <c r="HBR1" s="1687"/>
      <c r="HBS1" s="1687"/>
      <c r="HBT1" s="1687"/>
      <c r="HBU1" s="1687"/>
      <c r="HBV1" s="1687"/>
      <c r="HBW1" s="1687"/>
      <c r="HBX1" s="1687"/>
      <c r="HBY1" s="1687"/>
      <c r="HBZ1" s="1687"/>
      <c r="HCA1" s="1687"/>
      <c r="HCB1" s="1687"/>
      <c r="HCC1" s="1687"/>
      <c r="HCD1" s="1687"/>
      <c r="HCE1" s="1687"/>
      <c r="HCF1" s="1687"/>
      <c r="HCG1" s="1687"/>
      <c r="HCH1" s="1687"/>
      <c r="HCI1" s="1687"/>
      <c r="HCJ1" s="1687"/>
      <c r="HCK1" s="1687"/>
      <c r="HCL1" s="1687"/>
      <c r="HCM1" s="1687"/>
      <c r="HCN1" s="1687"/>
      <c r="HCO1" s="1687"/>
      <c r="HCP1" s="1687"/>
      <c r="HCQ1" s="1687"/>
      <c r="HCR1" s="1687"/>
      <c r="HCS1" s="1687"/>
      <c r="HCT1" s="1687"/>
      <c r="HCU1" s="1687"/>
      <c r="HCV1" s="1687"/>
      <c r="HCW1" s="1687"/>
      <c r="HCX1" s="1687"/>
      <c r="HCY1" s="1687"/>
      <c r="HCZ1" s="1687"/>
      <c r="HDA1" s="1687"/>
      <c r="HDB1" s="1687"/>
      <c r="HDC1" s="1687"/>
      <c r="HDD1" s="1687"/>
      <c r="HDE1" s="1687"/>
      <c r="HDF1" s="1687"/>
      <c r="HDG1" s="1687"/>
      <c r="HDH1" s="1687"/>
      <c r="HDI1" s="1687"/>
      <c r="HDJ1" s="1687"/>
      <c r="HDK1" s="1687"/>
      <c r="HDL1" s="1687"/>
      <c r="HDM1" s="1687"/>
      <c r="HDN1" s="1687"/>
      <c r="HDO1" s="1687"/>
      <c r="HDP1" s="1687"/>
      <c r="HDQ1" s="1687"/>
      <c r="HDR1" s="1687"/>
      <c r="HDS1" s="1687"/>
      <c r="HDT1" s="1687"/>
      <c r="HDU1" s="1687"/>
      <c r="HDV1" s="1687"/>
      <c r="HDW1" s="1687"/>
      <c r="HDX1" s="1687"/>
      <c r="HDY1" s="1687"/>
      <c r="HDZ1" s="1687"/>
      <c r="HEA1" s="1687"/>
      <c r="HEB1" s="1687"/>
      <c r="HEC1" s="1687"/>
      <c r="HED1" s="1687"/>
      <c r="HEE1" s="1687"/>
      <c r="HEF1" s="1687"/>
      <c r="HEG1" s="1687"/>
      <c r="HEH1" s="1687"/>
      <c r="HEI1" s="1687"/>
      <c r="HEJ1" s="1687"/>
      <c r="HEK1" s="1687"/>
      <c r="HEL1" s="1687"/>
      <c r="HEM1" s="1687"/>
      <c r="HEN1" s="1687"/>
      <c r="HEO1" s="1687"/>
      <c r="HEP1" s="1687"/>
      <c r="HEQ1" s="1687"/>
      <c r="HER1" s="1687"/>
      <c r="HES1" s="1687"/>
      <c r="HET1" s="1687"/>
      <c r="HEU1" s="1687"/>
      <c r="HEV1" s="1687"/>
      <c r="HEW1" s="1687"/>
      <c r="HEX1" s="1687"/>
      <c r="HEY1" s="1687"/>
      <c r="HEZ1" s="1687"/>
      <c r="HFA1" s="1687"/>
      <c r="HFB1" s="1687"/>
      <c r="HFC1" s="1687"/>
      <c r="HFD1" s="1687"/>
      <c r="HFE1" s="1687"/>
      <c r="HFF1" s="1687"/>
      <c r="HFG1" s="1687"/>
      <c r="HFH1" s="1687"/>
      <c r="HFI1" s="1687"/>
      <c r="HFJ1" s="1687"/>
      <c r="HFK1" s="1687"/>
      <c r="HFL1" s="1687"/>
      <c r="HFM1" s="1687"/>
      <c r="HFN1" s="1687"/>
      <c r="HFO1" s="1687"/>
      <c r="HFP1" s="1687"/>
      <c r="HFQ1" s="1687"/>
      <c r="HFR1" s="1687"/>
      <c r="HFS1" s="1687"/>
      <c r="HFT1" s="1687"/>
      <c r="HFU1" s="1687"/>
      <c r="HFV1" s="1687"/>
      <c r="HFW1" s="1687"/>
      <c r="HFX1" s="1687"/>
      <c r="HFY1" s="1687"/>
      <c r="HFZ1" s="1687"/>
      <c r="HGA1" s="1687"/>
      <c r="HGB1" s="1687"/>
      <c r="HGC1" s="1687"/>
      <c r="HGD1" s="1687"/>
      <c r="HGE1" s="1687"/>
      <c r="HGF1" s="1687"/>
      <c r="HGG1" s="1687"/>
      <c r="HGH1" s="1687"/>
      <c r="HGI1" s="1687"/>
      <c r="HGJ1" s="1687"/>
      <c r="HGK1" s="1687"/>
      <c r="HGL1" s="1687"/>
      <c r="HGM1" s="1687"/>
      <c r="HGN1" s="1687"/>
      <c r="HGO1" s="1687"/>
      <c r="HGP1" s="1687"/>
      <c r="HGQ1" s="1687"/>
      <c r="HGR1" s="1687"/>
      <c r="HGS1" s="1687"/>
      <c r="HGT1" s="1687"/>
      <c r="HGU1" s="1687"/>
      <c r="HGV1" s="1687"/>
      <c r="HGW1" s="1687"/>
      <c r="HGX1" s="1687"/>
      <c r="HGY1" s="1687"/>
      <c r="HGZ1" s="1687"/>
      <c r="HHA1" s="1687"/>
      <c r="HHB1" s="1687"/>
      <c r="HHC1" s="1687"/>
      <c r="HHD1" s="1687"/>
      <c r="HHE1" s="1687"/>
      <c r="HHF1" s="1687"/>
      <c r="HHG1" s="1687"/>
      <c r="HHH1" s="1687"/>
      <c r="HHI1" s="1687"/>
      <c r="HHJ1" s="1687"/>
      <c r="HHK1" s="1687"/>
      <c r="HHL1" s="1687"/>
      <c r="HHM1" s="1687"/>
      <c r="HHN1" s="1687"/>
      <c r="HHO1" s="1687"/>
      <c r="HHP1" s="1687"/>
      <c r="HHQ1" s="1687"/>
      <c r="HHR1" s="1687"/>
      <c r="HHS1" s="1687"/>
      <c r="HHT1" s="1687"/>
      <c r="HHU1" s="1687"/>
      <c r="HHV1" s="1687"/>
      <c r="HHW1" s="1687"/>
      <c r="HHX1" s="1687"/>
      <c r="HHY1" s="1687"/>
      <c r="HHZ1" s="1687"/>
      <c r="HIA1" s="1687"/>
      <c r="HIB1" s="1687"/>
      <c r="HIC1" s="1687"/>
      <c r="HID1" s="1687"/>
      <c r="HIE1" s="1687"/>
      <c r="HIF1" s="1687"/>
      <c r="HIG1" s="1687"/>
      <c r="HIH1" s="1687"/>
      <c r="HII1" s="1687"/>
      <c r="HIJ1" s="1687"/>
      <c r="HIK1" s="1687"/>
      <c r="HIL1" s="1687"/>
      <c r="HIM1" s="1687"/>
      <c r="HIN1" s="1687"/>
      <c r="HIO1" s="1687"/>
      <c r="HIP1" s="1687"/>
      <c r="HIQ1" s="1687"/>
      <c r="HIR1" s="1687"/>
      <c r="HIS1" s="1687"/>
      <c r="HIT1" s="1687"/>
      <c r="HIU1" s="1687"/>
      <c r="HIV1" s="1687"/>
      <c r="HIW1" s="1687"/>
      <c r="HIX1" s="1687"/>
      <c r="HIY1" s="1687"/>
      <c r="HIZ1" s="1687"/>
      <c r="HJA1" s="1687"/>
      <c r="HJB1" s="1687"/>
      <c r="HJC1" s="1687"/>
      <c r="HJD1" s="1687"/>
      <c r="HJE1" s="1687"/>
      <c r="HJF1" s="1687"/>
      <c r="HJG1" s="1687"/>
      <c r="HJH1" s="1687"/>
      <c r="HJI1" s="1687"/>
      <c r="HJJ1" s="1687"/>
      <c r="HJK1" s="1687"/>
      <c r="HJL1" s="1687"/>
      <c r="HJM1" s="1687"/>
      <c r="HJN1" s="1687"/>
      <c r="HJO1" s="1687"/>
      <c r="HJP1" s="1687"/>
      <c r="HJQ1" s="1687"/>
      <c r="HJR1" s="1687"/>
      <c r="HJS1" s="1687"/>
      <c r="HJT1" s="1687"/>
      <c r="HJU1" s="1687"/>
      <c r="HJV1" s="1687"/>
      <c r="HJW1" s="1687"/>
      <c r="HJX1" s="1687"/>
      <c r="HJY1" s="1687"/>
      <c r="HJZ1" s="1687"/>
      <c r="HKA1" s="1687"/>
      <c r="HKB1" s="1687"/>
      <c r="HKC1" s="1687"/>
      <c r="HKD1" s="1687"/>
      <c r="HKE1" s="1687"/>
      <c r="HKF1" s="1687"/>
      <c r="HKG1" s="1687"/>
      <c r="HKH1" s="1687"/>
      <c r="HKI1" s="1687"/>
      <c r="HKJ1" s="1687"/>
      <c r="HKK1" s="1687"/>
      <c r="HKL1" s="1687"/>
      <c r="HKM1" s="1687"/>
      <c r="HKN1" s="1687"/>
      <c r="HKO1" s="1687"/>
      <c r="HKP1" s="1687"/>
      <c r="HKQ1" s="1687"/>
      <c r="HKR1" s="1687"/>
      <c r="HKS1" s="1687"/>
      <c r="HKT1" s="1687"/>
      <c r="HKU1" s="1687"/>
      <c r="HKV1" s="1687"/>
      <c r="HKW1" s="1687"/>
      <c r="HKX1" s="1687"/>
      <c r="HKY1" s="1687"/>
      <c r="HKZ1" s="1687"/>
      <c r="HLA1" s="1687"/>
      <c r="HLB1" s="1687"/>
      <c r="HLC1" s="1687"/>
      <c r="HLD1" s="1687"/>
      <c r="HLE1" s="1687"/>
      <c r="HLF1" s="1687"/>
      <c r="HLG1" s="1687"/>
      <c r="HLH1" s="1687"/>
      <c r="HLI1" s="1687"/>
      <c r="HLJ1" s="1687"/>
      <c r="HLK1" s="1687"/>
      <c r="HLL1" s="1687"/>
      <c r="HLM1" s="1687"/>
      <c r="HLN1" s="1687"/>
      <c r="HLO1" s="1687"/>
      <c r="HLP1" s="1687"/>
      <c r="HLQ1" s="1687"/>
      <c r="HLR1" s="1687"/>
      <c r="HLS1" s="1687"/>
      <c r="HLT1" s="1687"/>
      <c r="HLU1" s="1687"/>
      <c r="HLV1" s="1687"/>
      <c r="HLW1" s="1687"/>
      <c r="HLX1" s="1687"/>
      <c r="HLY1" s="1687"/>
      <c r="HLZ1" s="1687"/>
      <c r="HMA1" s="1687"/>
      <c r="HMB1" s="1687"/>
      <c r="HMC1" s="1687"/>
      <c r="HMD1" s="1687"/>
      <c r="HME1" s="1687"/>
      <c r="HMF1" s="1687"/>
      <c r="HMG1" s="1687"/>
      <c r="HMH1" s="1687"/>
      <c r="HMI1" s="1687"/>
      <c r="HMJ1" s="1687"/>
      <c r="HMK1" s="1687"/>
      <c r="HML1" s="1687"/>
      <c r="HMM1" s="1687"/>
      <c r="HMN1" s="1687"/>
      <c r="HMO1" s="1687"/>
      <c r="HMP1" s="1687"/>
      <c r="HMQ1" s="1687"/>
      <c r="HMR1" s="1687"/>
      <c r="HMS1" s="1687"/>
      <c r="HMT1" s="1687"/>
      <c r="HMU1" s="1687"/>
      <c r="HMV1" s="1687"/>
      <c r="HMW1" s="1687"/>
      <c r="HMX1" s="1687"/>
      <c r="HMY1" s="1687"/>
      <c r="HMZ1" s="1687"/>
      <c r="HNA1" s="1687"/>
      <c r="HNB1" s="1687"/>
      <c r="HNC1" s="1687"/>
      <c r="HND1" s="1687"/>
      <c r="HNE1" s="1687"/>
      <c r="HNF1" s="1687"/>
      <c r="HNG1" s="1687"/>
      <c r="HNH1" s="1687"/>
      <c r="HNI1" s="1687"/>
      <c r="HNJ1" s="1687"/>
      <c r="HNK1" s="1687"/>
      <c r="HNL1" s="1687"/>
      <c r="HNM1" s="1687"/>
      <c r="HNN1" s="1687"/>
      <c r="HNO1" s="1687"/>
      <c r="HNP1" s="1687"/>
      <c r="HNQ1" s="1687"/>
      <c r="HNR1" s="1687"/>
      <c r="HNS1" s="1687"/>
      <c r="HNT1" s="1687"/>
      <c r="HNU1" s="1687"/>
      <c r="HNV1" s="1687"/>
      <c r="HNW1" s="1687"/>
      <c r="HNX1" s="1687"/>
      <c r="HNY1" s="1687"/>
      <c r="HNZ1" s="1687"/>
      <c r="HOA1" s="1687"/>
      <c r="HOB1" s="1687"/>
      <c r="HOC1" s="1687"/>
      <c r="HOD1" s="1687"/>
      <c r="HOE1" s="1687"/>
      <c r="HOF1" s="1687"/>
      <c r="HOG1" s="1687"/>
      <c r="HOH1" s="1687"/>
      <c r="HOI1" s="1687"/>
      <c r="HOJ1" s="1687"/>
      <c r="HOK1" s="1687"/>
      <c r="HOL1" s="1687"/>
      <c r="HOM1" s="1687"/>
      <c r="HON1" s="1687"/>
      <c r="HOO1" s="1687"/>
      <c r="HOP1" s="1687"/>
      <c r="HOQ1" s="1687"/>
      <c r="HOR1" s="1687"/>
      <c r="HOS1" s="1687"/>
      <c r="HOT1" s="1687"/>
      <c r="HOU1" s="1687"/>
      <c r="HOV1" s="1687"/>
      <c r="HOW1" s="1687"/>
      <c r="HOX1" s="1687"/>
      <c r="HOY1" s="1687"/>
      <c r="HOZ1" s="1687"/>
      <c r="HPA1" s="1687"/>
      <c r="HPB1" s="1687"/>
      <c r="HPC1" s="1687"/>
      <c r="HPD1" s="1687"/>
      <c r="HPE1" s="1687"/>
      <c r="HPF1" s="1687"/>
      <c r="HPG1" s="1687"/>
      <c r="HPH1" s="1687"/>
      <c r="HPI1" s="1687"/>
      <c r="HPJ1" s="1687"/>
      <c r="HPK1" s="1687"/>
      <c r="HPL1" s="1687"/>
      <c r="HPM1" s="1687"/>
      <c r="HPN1" s="1687"/>
      <c r="HPO1" s="1687"/>
      <c r="HPP1" s="1687"/>
      <c r="HPQ1" s="1687"/>
      <c r="HPR1" s="1687"/>
      <c r="HPS1" s="1687"/>
      <c r="HPT1" s="1687"/>
      <c r="HPU1" s="1687"/>
      <c r="HPV1" s="1687"/>
      <c r="HPW1" s="1687"/>
      <c r="HPX1" s="1687"/>
      <c r="HPY1" s="1687"/>
      <c r="HPZ1" s="1687"/>
      <c r="HQA1" s="1687"/>
      <c r="HQB1" s="1687"/>
      <c r="HQC1" s="1687"/>
      <c r="HQD1" s="1687"/>
      <c r="HQE1" s="1687"/>
      <c r="HQF1" s="1687"/>
      <c r="HQG1" s="1687"/>
      <c r="HQH1" s="1687"/>
      <c r="HQI1" s="1687"/>
      <c r="HQJ1" s="1687"/>
      <c r="HQK1" s="1687"/>
      <c r="HQL1" s="1687"/>
      <c r="HQM1" s="1687"/>
      <c r="HQN1" s="1687"/>
      <c r="HQO1" s="1687"/>
      <c r="HQP1" s="1687"/>
      <c r="HQQ1" s="1687"/>
      <c r="HQR1" s="1687"/>
      <c r="HQS1" s="1687"/>
      <c r="HQT1" s="1687"/>
      <c r="HQU1" s="1687"/>
      <c r="HQV1" s="1687"/>
      <c r="HQW1" s="1687"/>
      <c r="HQX1" s="1687"/>
      <c r="HQY1" s="1687"/>
      <c r="HQZ1" s="1687"/>
      <c r="HRA1" s="1687"/>
      <c r="HRB1" s="1687"/>
      <c r="HRC1" s="1687"/>
      <c r="HRD1" s="1687"/>
      <c r="HRE1" s="1687"/>
      <c r="HRF1" s="1687"/>
      <c r="HRG1" s="1687"/>
      <c r="HRH1" s="1687"/>
      <c r="HRI1" s="1687"/>
      <c r="HRJ1" s="1687"/>
      <c r="HRK1" s="1687"/>
      <c r="HRL1" s="1687"/>
      <c r="HRM1" s="1687"/>
      <c r="HRN1" s="1687"/>
      <c r="HRO1" s="1687"/>
      <c r="HRP1" s="1687"/>
      <c r="HRQ1" s="1687"/>
      <c r="HRR1" s="1687"/>
      <c r="HRS1" s="1687"/>
      <c r="HRT1" s="1687"/>
      <c r="HRU1" s="1687"/>
      <c r="HRV1" s="1687"/>
      <c r="HRW1" s="1687"/>
      <c r="HRX1" s="1687"/>
      <c r="HRY1" s="1687"/>
      <c r="HRZ1" s="1687"/>
      <c r="HSA1" s="1687"/>
      <c r="HSB1" s="1687"/>
      <c r="HSC1" s="1687"/>
      <c r="HSD1" s="1687"/>
      <c r="HSE1" s="1687"/>
      <c r="HSF1" s="1687"/>
      <c r="HSG1" s="1687"/>
      <c r="HSH1" s="1687"/>
      <c r="HSI1" s="1687"/>
      <c r="HSJ1" s="1687"/>
      <c r="HSK1" s="1687"/>
      <c r="HSL1" s="1687"/>
      <c r="HSM1" s="1687"/>
      <c r="HSN1" s="1687"/>
      <c r="HSO1" s="1687"/>
      <c r="HSP1" s="1687"/>
      <c r="HSQ1" s="1687"/>
      <c r="HSR1" s="1687"/>
      <c r="HSS1" s="1687"/>
      <c r="HST1" s="1687"/>
      <c r="HSU1" s="1687"/>
      <c r="HSV1" s="1687"/>
      <c r="HSW1" s="1687"/>
      <c r="HSX1" s="1687"/>
      <c r="HSY1" s="1687"/>
      <c r="HSZ1" s="1687"/>
      <c r="HTA1" s="1687"/>
      <c r="HTB1" s="1687"/>
      <c r="HTC1" s="1687"/>
      <c r="HTD1" s="1687"/>
      <c r="HTE1" s="1687"/>
      <c r="HTF1" s="1687"/>
      <c r="HTG1" s="1687"/>
      <c r="HTH1" s="1687"/>
      <c r="HTI1" s="1687"/>
      <c r="HTJ1" s="1687"/>
      <c r="HTK1" s="1687"/>
      <c r="HTL1" s="1687"/>
      <c r="HTM1" s="1687"/>
      <c r="HTN1" s="1687"/>
      <c r="HTO1" s="1687"/>
      <c r="HTP1" s="1687"/>
      <c r="HTQ1" s="1687"/>
      <c r="HTR1" s="1687"/>
      <c r="HTS1" s="1687"/>
      <c r="HTT1" s="1687"/>
      <c r="HTU1" s="1687"/>
      <c r="HTV1" s="1687"/>
      <c r="HTW1" s="1687"/>
      <c r="HTX1" s="1687"/>
      <c r="HTY1" s="1687"/>
      <c r="HTZ1" s="1687"/>
      <c r="HUA1" s="1687"/>
      <c r="HUB1" s="1687"/>
      <c r="HUC1" s="1687"/>
      <c r="HUD1" s="1687"/>
      <c r="HUE1" s="1687"/>
      <c r="HUF1" s="1687"/>
      <c r="HUG1" s="1687"/>
      <c r="HUH1" s="1687"/>
      <c r="HUI1" s="1687"/>
      <c r="HUJ1" s="1687"/>
      <c r="HUK1" s="1687"/>
      <c r="HUL1" s="1687"/>
      <c r="HUM1" s="1687"/>
      <c r="HUN1" s="1687"/>
      <c r="HUO1" s="1687"/>
      <c r="HUP1" s="1687"/>
      <c r="HUQ1" s="1687"/>
      <c r="HUR1" s="1687"/>
      <c r="HUS1" s="1687"/>
      <c r="HUT1" s="1687"/>
      <c r="HUU1" s="1687"/>
      <c r="HUV1" s="1687"/>
      <c r="HUW1" s="1687"/>
      <c r="HUX1" s="1687"/>
      <c r="HUY1" s="1687"/>
      <c r="HUZ1" s="1687"/>
      <c r="HVA1" s="1687"/>
      <c r="HVB1" s="1687"/>
      <c r="HVC1" s="1687"/>
      <c r="HVD1" s="1687"/>
      <c r="HVE1" s="1687"/>
      <c r="HVF1" s="1687"/>
      <c r="HVG1" s="1687"/>
      <c r="HVH1" s="1687"/>
      <c r="HVI1" s="1687"/>
      <c r="HVJ1" s="1687"/>
      <c r="HVK1" s="1687"/>
      <c r="HVL1" s="1687"/>
      <c r="HVM1" s="1687"/>
      <c r="HVN1" s="1687"/>
      <c r="HVO1" s="1687"/>
      <c r="HVP1" s="1687"/>
      <c r="HVQ1" s="1687"/>
      <c r="HVR1" s="1687"/>
      <c r="HVS1" s="1687"/>
      <c r="HVT1" s="1687"/>
      <c r="HVU1" s="1687"/>
      <c r="HVV1" s="1687"/>
      <c r="HVW1" s="1687"/>
      <c r="HVX1" s="1687"/>
      <c r="HVY1" s="1687"/>
      <c r="HVZ1" s="1687"/>
      <c r="HWA1" s="1687"/>
      <c r="HWB1" s="1687"/>
      <c r="HWC1" s="1687"/>
      <c r="HWD1" s="1687"/>
      <c r="HWE1" s="1687"/>
      <c r="HWF1" s="1687"/>
      <c r="HWG1" s="1687"/>
      <c r="HWH1" s="1687"/>
      <c r="HWI1" s="1687"/>
      <c r="HWJ1" s="1687"/>
      <c r="HWK1" s="1687"/>
      <c r="HWL1" s="1687"/>
      <c r="HWM1" s="1687"/>
      <c r="HWN1" s="1687"/>
      <c r="HWO1" s="1687"/>
      <c r="HWP1" s="1687"/>
      <c r="HWQ1" s="1687"/>
      <c r="HWR1" s="1687"/>
      <c r="HWS1" s="1687"/>
      <c r="HWT1" s="1687"/>
      <c r="HWU1" s="1687"/>
      <c r="HWV1" s="1687"/>
      <c r="HWW1" s="1687"/>
      <c r="HWX1" s="1687"/>
      <c r="HWY1" s="1687"/>
      <c r="HWZ1" s="1687"/>
      <c r="HXA1" s="1687"/>
      <c r="HXB1" s="1687"/>
      <c r="HXC1" s="1687"/>
      <c r="HXD1" s="1687"/>
      <c r="HXE1" s="1687"/>
      <c r="HXF1" s="1687"/>
      <c r="HXG1" s="1687"/>
      <c r="HXH1" s="1687"/>
      <c r="HXI1" s="1687"/>
      <c r="HXJ1" s="1687"/>
      <c r="HXK1" s="1687"/>
      <c r="HXL1" s="1687"/>
      <c r="HXM1" s="1687"/>
      <c r="HXN1" s="1687"/>
      <c r="HXO1" s="1687"/>
      <c r="HXP1" s="1687"/>
      <c r="HXQ1" s="1687"/>
      <c r="HXR1" s="1687"/>
      <c r="HXS1" s="1687"/>
      <c r="HXT1" s="1687"/>
      <c r="HXU1" s="1687"/>
      <c r="HXV1" s="1687"/>
      <c r="HXW1" s="1687"/>
      <c r="HXX1" s="1687"/>
      <c r="HXY1" s="1687"/>
      <c r="HXZ1" s="1687"/>
      <c r="HYA1" s="1687"/>
      <c r="HYB1" s="1687"/>
      <c r="HYC1" s="1687"/>
      <c r="HYD1" s="1687"/>
      <c r="HYE1" s="1687"/>
      <c r="HYF1" s="1687"/>
      <c r="HYG1" s="1687"/>
      <c r="HYH1" s="1687"/>
      <c r="HYI1" s="1687"/>
      <c r="HYJ1" s="1687"/>
      <c r="HYK1" s="1687"/>
      <c r="HYL1" s="1687"/>
      <c r="HYM1" s="1687"/>
      <c r="HYN1" s="1687"/>
      <c r="HYO1" s="1687"/>
      <c r="HYP1" s="1687"/>
      <c r="HYQ1" s="1687"/>
      <c r="HYR1" s="1687"/>
      <c r="HYS1" s="1687"/>
      <c r="HYT1" s="1687"/>
      <c r="HYU1" s="1687"/>
      <c r="HYV1" s="1687"/>
      <c r="HYW1" s="1687"/>
      <c r="HYX1" s="1687"/>
      <c r="HYY1" s="1687"/>
      <c r="HYZ1" s="1687"/>
      <c r="HZA1" s="1687"/>
      <c r="HZB1" s="1687"/>
      <c r="HZC1" s="1687"/>
      <c r="HZD1" s="1687"/>
      <c r="HZE1" s="1687"/>
      <c r="HZF1" s="1687"/>
      <c r="HZG1" s="1687"/>
      <c r="HZH1" s="1687"/>
      <c r="HZI1" s="1687"/>
      <c r="HZJ1" s="1687"/>
      <c r="HZK1" s="1687"/>
      <c r="HZL1" s="1687"/>
      <c r="HZM1" s="1687"/>
      <c r="HZN1" s="1687"/>
      <c r="HZO1" s="1687"/>
      <c r="HZP1" s="1687"/>
      <c r="HZQ1" s="1687"/>
      <c r="HZR1" s="1687"/>
      <c r="HZS1" s="1687"/>
      <c r="HZT1" s="1687"/>
      <c r="HZU1" s="1687"/>
      <c r="HZV1" s="1687"/>
      <c r="HZW1" s="1687"/>
      <c r="HZX1" s="1687"/>
      <c r="HZY1" s="1687"/>
      <c r="HZZ1" s="1687"/>
      <c r="IAA1" s="1687"/>
      <c r="IAB1" s="1687"/>
      <c r="IAC1" s="1687"/>
      <c r="IAD1" s="1687"/>
      <c r="IAE1" s="1687"/>
      <c r="IAF1" s="1687"/>
      <c r="IAG1" s="1687"/>
      <c r="IAH1" s="1687"/>
      <c r="IAI1" s="1687"/>
      <c r="IAJ1" s="1687"/>
      <c r="IAK1" s="1687"/>
      <c r="IAL1" s="1687"/>
      <c r="IAM1" s="1687"/>
      <c r="IAN1" s="1687"/>
      <c r="IAO1" s="1687"/>
      <c r="IAP1" s="1687"/>
      <c r="IAQ1" s="1687"/>
      <c r="IAR1" s="1687"/>
      <c r="IAS1" s="1687"/>
      <c r="IAT1" s="1687"/>
      <c r="IAU1" s="1687"/>
      <c r="IAV1" s="1687"/>
      <c r="IAW1" s="1687"/>
      <c r="IAX1" s="1687"/>
      <c r="IAY1" s="1687"/>
      <c r="IAZ1" s="1687"/>
      <c r="IBA1" s="1687"/>
      <c r="IBB1" s="1687"/>
      <c r="IBC1" s="1687"/>
      <c r="IBD1" s="1687"/>
      <c r="IBE1" s="1687"/>
      <c r="IBF1" s="1687"/>
      <c r="IBG1" s="1687"/>
      <c r="IBH1" s="1687"/>
      <c r="IBI1" s="1687"/>
      <c r="IBJ1" s="1687"/>
      <c r="IBK1" s="1687"/>
      <c r="IBL1" s="1687"/>
      <c r="IBM1" s="1687"/>
      <c r="IBN1" s="1687"/>
      <c r="IBO1" s="1687"/>
      <c r="IBP1" s="1687"/>
      <c r="IBQ1" s="1687"/>
      <c r="IBR1" s="1687"/>
      <c r="IBS1" s="1687"/>
      <c r="IBT1" s="1687"/>
      <c r="IBU1" s="1687"/>
      <c r="IBV1" s="1687"/>
      <c r="IBW1" s="1687"/>
      <c r="IBX1" s="1687"/>
      <c r="IBY1" s="1687"/>
      <c r="IBZ1" s="1687"/>
      <c r="ICA1" s="1687"/>
      <c r="ICB1" s="1687"/>
      <c r="ICC1" s="1687"/>
      <c r="ICD1" s="1687"/>
      <c r="ICE1" s="1687"/>
      <c r="ICF1" s="1687"/>
      <c r="ICG1" s="1687"/>
      <c r="ICH1" s="1687"/>
      <c r="ICI1" s="1687"/>
      <c r="ICJ1" s="1687"/>
      <c r="ICK1" s="1687"/>
      <c r="ICL1" s="1687"/>
      <c r="ICM1" s="1687"/>
      <c r="ICN1" s="1687"/>
      <c r="ICO1" s="1687"/>
      <c r="ICP1" s="1687"/>
      <c r="ICQ1" s="1687"/>
      <c r="ICR1" s="1687"/>
      <c r="ICS1" s="1687"/>
      <c r="ICT1" s="1687"/>
      <c r="ICU1" s="1687"/>
      <c r="ICV1" s="1687"/>
      <c r="ICW1" s="1687"/>
      <c r="ICX1" s="1687"/>
      <c r="ICY1" s="1687"/>
      <c r="ICZ1" s="1687"/>
      <c r="IDA1" s="1687"/>
      <c r="IDB1" s="1687"/>
      <c r="IDC1" s="1687"/>
      <c r="IDD1" s="1687"/>
      <c r="IDE1" s="1687"/>
      <c r="IDF1" s="1687"/>
      <c r="IDG1" s="1687"/>
      <c r="IDH1" s="1687"/>
      <c r="IDI1" s="1687"/>
      <c r="IDJ1" s="1687"/>
      <c r="IDK1" s="1687"/>
      <c r="IDL1" s="1687"/>
      <c r="IDM1" s="1687"/>
      <c r="IDN1" s="1687"/>
      <c r="IDO1" s="1687"/>
      <c r="IDP1" s="1687"/>
      <c r="IDQ1" s="1687"/>
      <c r="IDR1" s="1687"/>
      <c r="IDS1" s="1687"/>
      <c r="IDT1" s="1687"/>
      <c r="IDU1" s="1687"/>
      <c r="IDV1" s="1687"/>
      <c r="IDW1" s="1687"/>
      <c r="IDX1" s="1687"/>
      <c r="IDY1" s="1687"/>
      <c r="IDZ1" s="1687"/>
      <c r="IEA1" s="1687"/>
      <c r="IEB1" s="1687"/>
      <c r="IEC1" s="1687"/>
      <c r="IED1" s="1687"/>
      <c r="IEE1" s="1687"/>
      <c r="IEF1" s="1687"/>
      <c r="IEG1" s="1687"/>
      <c r="IEH1" s="1687"/>
      <c r="IEI1" s="1687"/>
      <c r="IEJ1" s="1687"/>
      <c r="IEK1" s="1687"/>
      <c r="IEL1" s="1687"/>
      <c r="IEM1" s="1687"/>
      <c r="IEN1" s="1687"/>
      <c r="IEO1" s="1687"/>
      <c r="IEP1" s="1687"/>
      <c r="IEQ1" s="1687"/>
      <c r="IER1" s="1687"/>
      <c r="IES1" s="1687"/>
      <c r="IET1" s="1687"/>
      <c r="IEU1" s="1687"/>
      <c r="IEV1" s="1687"/>
      <c r="IEW1" s="1687"/>
      <c r="IEX1" s="1687"/>
      <c r="IEY1" s="1687"/>
      <c r="IEZ1" s="1687"/>
      <c r="IFA1" s="1687"/>
      <c r="IFB1" s="1687"/>
      <c r="IFC1" s="1687"/>
      <c r="IFD1" s="1687"/>
      <c r="IFE1" s="1687"/>
      <c r="IFF1" s="1687"/>
      <c r="IFG1" s="1687"/>
      <c r="IFH1" s="1687"/>
      <c r="IFI1" s="1687"/>
      <c r="IFJ1" s="1687"/>
      <c r="IFK1" s="1687"/>
      <c r="IFL1" s="1687"/>
      <c r="IFM1" s="1687"/>
      <c r="IFN1" s="1687"/>
      <c r="IFO1" s="1687"/>
      <c r="IFP1" s="1687"/>
      <c r="IFQ1" s="1687"/>
      <c r="IFR1" s="1687"/>
      <c r="IFS1" s="1687"/>
      <c r="IFT1" s="1687"/>
      <c r="IFU1" s="1687"/>
      <c r="IFV1" s="1687"/>
      <c r="IFW1" s="1687"/>
      <c r="IFX1" s="1687"/>
      <c r="IFY1" s="1687"/>
      <c r="IFZ1" s="1687"/>
      <c r="IGA1" s="1687"/>
      <c r="IGB1" s="1687"/>
      <c r="IGC1" s="1687"/>
      <c r="IGD1" s="1687"/>
      <c r="IGE1" s="1687"/>
      <c r="IGF1" s="1687"/>
      <c r="IGG1" s="1687"/>
      <c r="IGH1" s="1687"/>
      <c r="IGI1" s="1687"/>
      <c r="IGJ1" s="1687"/>
      <c r="IGK1" s="1687"/>
      <c r="IGL1" s="1687"/>
      <c r="IGM1" s="1687"/>
      <c r="IGN1" s="1687"/>
      <c r="IGO1" s="1687"/>
      <c r="IGP1" s="1687"/>
      <c r="IGQ1" s="1687"/>
      <c r="IGR1" s="1687"/>
      <c r="IGS1" s="1687"/>
      <c r="IGT1" s="1687"/>
      <c r="IGU1" s="1687"/>
      <c r="IGV1" s="1687"/>
      <c r="IGW1" s="1687"/>
      <c r="IGX1" s="1687"/>
      <c r="IGY1" s="1687"/>
      <c r="IGZ1" s="1687"/>
      <c r="IHA1" s="1687"/>
      <c r="IHB1" s="1687"/>
      <c r="IHC1" s="1687"/>
      <c r="IHD1" s="1687"/>
      <c r="IHE1" s="1687"/>
      <c r="IHF1" s="1687"/>
      <c r="IHG1" s="1687"/>
      <c r="IHH1" s="1687"/>
      <c r="IHI1" s="1687"/>
      <c r="IHJ1" s="1687"/>
      <c r="IHK1" s="1687"/>
      <c r="IHL1" s="1687"/>
      <c r="IHM1" s="1687"/>
      <c r="IHN1" s="1687"/>
      <c r="IHO1" s="1687"/>
      <c r="IHP1" s="1687"/>
      <c r="IHQ1" s="1687"/>
      <c r="IHR1" s="1687"/>
      <c r="IHS1" s="1687"/>
      <c r="IHT1" s="1687"/>
      <c r="IHU1" s="1687"/>
      <c r="IHV1" s="1687"/>
      <c r="IHW1" s="1687"/>
      <c r="IHX1" s="1687"/>
      <c r="IHY1" s="1687"/>
      <c r="IHZ1" s="1687"/>
      <c r="IIA1" s="1687"/>
      <c r="IIB1" s="1687"/>
      <c r="IIC1" s="1687"/>
      <c r="IID1" s="1687"/>
      <c r="IIE1" s="1687"/>
      <c r="IIF1" s="1687"/>
      <c r="IIG1" s="1687"/>
      <c r="IIH1" s="1687"/>
      <c r="III1" s="1687"/>
      <c r="IIJ1" s="1687"/>
      <c r="IIK1" s="1687"/>
      <c r="IIL1" s="1687"/>
      <c r="IIM1" s="1687"/>
      <c r="IIN1" s="1687"/>
      <c r="IIO1" s="1687"/>
      <c r="IIP1" s="1687"/>
      <c r="IIQ1" s="1687"/>
      <c r="IIR1" s="1687"/>
      <c r="IIS1" s="1687"/>
      <c r="IIT1" s="1687"/>
      <c r="IIU1" s="1687"/>
      <c r="IIV1" s="1687"/>
      <c r="IIW1" s="1687"/>
      <c r="IIX1" s="1687"/>
      <c r="IIY1" s="1687"/>
      <c r="IIZ1" s="1687"/>
      <c r="IJA1" s="1687"/>
      <c r="IJB1" s="1687"/>
      <c r="IJC1" s="1687"/>
      <c r="IJD1" s="1687"/>
      <c r="IJE1" s="1687"/>
      <c r="IJF1" s="1687"/>
      <c r="IJG1" s="1687"/>
      <c r="IJH1" s="1687"/>
      <c r="IJI1" s="1687"/>
      <c r="IJJ1" s="1687"/>
      <c r="IJK1" s="1687"/>
      <c r="IJL1" s="1687"/>
      <c r="IJM1" s="1687"/>
      <c r="IJN1" s="1687"/>
      <c r="IJO1" s="1687"/>
      <c r="IJP1" s="1687"/>
      <c r="IJQ1" s="1687"/>
      <c r="IJR1" s="1687"/>
      <c r="IJS1" s="1687"/>
      <c r="IJT1" s="1687"/>
      <c r="IJU1" s="1687"/>
      <c r="IJV1" s="1687"/>
      <c r="IJW1" s="1687"/>
      <c r="IJX1" s="1687"/>
      <c r="IJY1" s="1687"/>
      <c r="IJZ1" s="1687"/>
      <c r="IKA1" s="1687"/>
      <c r="IKB1" s="1687"/>
      <c r="IKC1" s="1687"/>
      <c r="IKD1" s="1687"/>
      <c r="IKE1" s="1687"/>
      <c r="IKF1" s="1687"/>
      <c r="IKG1" s="1687"/>
      <c r="IKH1" s="1687"/>
      <c r="IKI1" s="1687"/>
      <c r="IKJ1" s="1687"/>
      <c r="IKK1" s="1687"/>
      <c r="IKL1" s="1687"/>
      <c r="IKM1" s="1687"/>
      <c r="IKN1" s="1687"/>
      <c r="IKO1" s="1687"/>
      <c r="IKP1" s="1687"/>
      <c r="IKQ1" s="1687"/>
      <c r="IKR1" s="1687"/>
      <c r="IKS1" s="1687"/>
      <c r="IKT1" s="1687"/>
      <c r="IKU1" s="1687"/>
      <c r="IKV1" s="1687"/>
      <c r="IKW1" s="1687"/>
      <c r="IKX1" s="1687"/>
      <c r="IKY1" s="1687"/>
      <c r="IKZ1" s="1687"/>
      <c r="ILA1" s="1687"/>
      <c r="ILB1" s="1687"/>
      <c r="ILC1" s="1687"/>
      <c r="ILD1" s="1687"/>
      <c r="ILE1" s="1687"/>
      <c r="ILF1" s="1687"/>
      <c r="ILG1" s="1687"/>
      <c r="ILH1" s="1687"/>
      <c r="ILI1" s="1687"/>
      <c r="ILJ1" s="1687"/>
      <c r="ILK1" s="1687"/>
      <c r="ILL1" s="1687"/>
      <c r="ILM1" s="1687"/>
      <c r="ILN1" s="1687"/>
      <c r="ILO1" s="1687"/>
      <c r="ILP1" s="1687"/>
      <c r="ILQ1" s="1687"/>
      <c r="ILR1" s="1687"/>
      <c r="ILS1" s="1687"/>
      <c r="ILT1" s="1687"/>
      <c r="ILU1" s="1687"/>
      <c r="ILV1" s="1687"/>
      <c r="ILW1" s="1687"/>
      <c r="ILX1" s="1687"/>
      <c r="ILY1" s="1687"/>
      <c r="ILZ1" s="1687"/>
      <c r="IMA1" s="1687"/>
      <c r="IMB1" s="1687"/>
      <c r="IMC1" s="1687"/>
      <c r="IMD1" s="1687"/>
      <c r="IME1" s="1687"/>
      <c r="IMF1" s="1687"/>
      <c r="IMG1" s="1687"/>
      <c r="IMH1" s="1687"/>
      <c r="IMI1" s="1687"/>
      <c r="IMJ1" s="1687"/>
      <c r="IMK1" s="1687"/>
      <c r="IML1" s="1687"/>
      <c r="IMM1" s="1687"/>
      <c r="IMN1" s="1687"/>
      <c r="IMO1" s="1687"/>
      <c r="IMP1" s="1687"/>
      <c r="IMQ1" s="1687"/>
      <c r="IMR1" s="1687"/>
      <c r="IMS1" s="1687"/>
      <c r="IMT1" s="1687"/>
      <c r="IMU1" s="1687"/>
      <c r="IMV1" s="1687"/>
      <c r="IMW1" s="1687"/>
      <c r="IMX1" s="1687"/>
      <c r="IMY1" s="1687"/>
      <c r="IMZ1" s="1687"/>
      <c r="INA1" s="1687"/>
      <c r="INB1" s="1687"/>
      <c r="INC1" s="1687"/>
      <c r="IND1" s="1687"/>
      <c r="INE1" s="1687"/>
      <c r="INF1" s="1687"/>
      <c r="ING1" s="1687"/>
      <c r="INH1" s="1687"/>
      <c r="INI1" s="1687"/>
      <c r="INJ1" s="1687"/>
      <c r="INK1" s="1687"/>
      <c r="INL1" s="1687"/>
      <c r="INM1" s="1687"/>
      <c r="INN1" s="1687"/>
      <c r="INO1" s="1687"/>
      <c r="INP1" s="1687"/>
      <c r="INQ1" s="1687"/>
      <c r="INR1" s="1687"/>
      <c r="INS1" s="1687"/>
      <c r="INT1" s="1687"/>
      <c r="INU1" s="1687"/>
      <c r="INV1" s="1687"/>
      <c r="INW1" s="1687"/>
      <c r="INX1" s="1687"/>
      <c r="INY1" s="1687"/>
      <c r="INZ1" s="1687"/>
      <c r="IOA1" s="1687"/>
      <c r="IOB1" s="1687"/>
      <c r="IOC1" s="1687"/>
      <c r="IOD1" s="1687"/>
      <c r="IOE1" s="1687"/>
      <c r="IOF1" s="1687"/>
      <c r="IOG1" s="1687"/>
      <c r="IOH1" s="1687"/>
      <c r="IOI1" s="1687"/>
      <c r="IOJ1" s="1687"/>
      <c r="IOK1" s="1687"/>
      <c r="IOL1" s="1687"/>
      <c r="IOM1" s="1687"/>
      <c r="ION1" s="1687"/>
      <c r="IOO1" s="1687"/>
      <c r="IOP1" s="1687"/>
      <c r="IOQ1" s="1687"/>
      <c r="IOR1" s="1687"/>
      <c r="IOS1" s="1687"/>
      <c r="IOT1" s="1687"/>
      <c r="IOU1" s="1687"/>
      <c r="IOV1" s="1687"/>
      <c r="IOW1" s="1687"/>
      <c r="IOX1" s="1687"/>
      <c r="IOY1" s="1687"/>
      <c r="IOZ1" s="1687"/>
      <c r="IPA1" s="1687"/>
      <c r="IPB1" s="1687"/>
      <c r="IPC1" s="1687"/>
      <c r="IPD1" s="1687"/>
      <c r="IPE1" s="1687"/>
      <c r="IPF1" s="1687"/>
      <c r="IPG1" s="1687"/>
      <c r="IPH1" s="1687"/>
      <c r="IPI1" s="1687"/>
      <c r="IPJ1" s="1687"/>
      <c r="IPK1" s="1687"/>
      <c r="IPL1" s="1687"/>
      <c r="IPM1" s="1687"/>
      <c r="IPN1" s="1687"/>
      <c r="IPO1" s="1687"/>
      <c r="IPP1" s="1687"/>
      <c r="IPQ1" s="1687"/>
      <c r="IPR1" s="1687"/>
      <c r="IPS1" s="1687"/>
      <c r="IPT1" s="1687"/>
      <c r="IPU1" s="1687"/>
      <c r="IPV1" s="1687"/>
      <c r="IPW1" s="1687"/>
      <c r="IPX1" s="1687"/>
      <c r="IPY1" s="1687"/>
      <c r="IPZ1" s="1687"/>
      <c r="IQA1" s="1687"/>
      <c r="IQB1" s="1687"/>
      <c r="IQC1" s="1687"/>
      <c r="IQD1" s="1687"/>
      <c r="IQE1" s="1687"/>
      <c r="IQF1" s="1687"/>
      <c r="IQG1" s="1687"/>
      <c r="IQH1" s="1687"/>
      <c r="IQI1" s="1687"/>
      <c r="IQJ1" s="1687"/>
      <c r="IQK1" s="1687"/>
      <c r="IQL1" s="1687"/>
      <c r="IQM1" s="1687"/>
      <c r="IQN1" s="1687"/>
      <c r="IQO1" s="1687"/>
      <c r="IQP1" s="1687"/>
      <c r="IQQ1" s="1687"/>
      <c r="IQR1" s="1687"/>
      <c r="IQS1" s="1687"/>
      <c r="IQT1" s="1687"/>
      <c r="IQU1" s="1687"/>
      <c r="IQV1" s="1687"/>
      <c r="IQW1" s="1687"/>
      <c r="IQX1" s="1687"/>
      <c r="IQY1" s="1687"/>
      <c r="IQZ1" s="1687"/>
      <c r="IRA1" s="1687"/>
      <c r="IRB1" s="1687"/>
      <c r="IRC1" s="1687"/>
      <c r="IRD1" s="1687"/>
      <c r="IRE1" s="1687"/>
      <c r="IRF1" s="1687"/>
      <c r="IRG1" s="1687"/>
      <c r="IRH1" s="1687"/>
      <c r="IRI1" s="1687"/>
      <c r="IRJ1" s="1687"/>
      <c r="IRK1" s="1687"/>
      <c r="IRL1" s="1687"/>
      <c r="IRM1" s="1687"/>
      <c r="IRN1" s="1687"/>
      <c r="IRO1" s="1687"/>
      <c r="IRP1" s="1687"/>
      <c r="IRQ1" s="1687"/>
      <c r="IRR1" s="1687"/>
      <c r="IRS1" s="1687"/>
      <c r="IRT1" s="1687"/>
      <c r="IRU1" s="1687"/>
      <c r="IRV1" s="1687"/>
      <c r="IRW1" s="1687"/>
      <c r="IRX1" s="1687"/>
      <c r="IRY1" s="1687"/>
      <c r="IRZ1" s="1687"/>
      <c r="ISA1" s="1687"/>
      <c r="ISB1" s="1687"/>
      <c r="ISC1" s="1687"/>
      <c r="ISD1" s="1687"/>
      <c r="ISE1" s="1687"/>
      <c r="ISF1" s="1687"/>
      <c r="ISG1" s="1687"/>
      <c r="ISH1" s="1687"/>
      <c r="ISI1" s="1687"/>
      <c r="ISJ1" s="1687"/>
      <c r="ISK1" s="1687"/>
      <c r="ISL1" s="1687"/>
      <c r="ISM1" s="1687"/>
      <c r="ISN1" s="1687"/>
      <c r="ISO1" s="1687"/>
      <c r="ISP1" s="1687"/>
      <c r="ISQ1" s="1687"/>
      <c r="ISR1" s="1687"/>
      <c r="ISS1" s="1687"/>
      <c r="IST1" s="1687"/>
      <c r="ISU1" s="1687"/>
      <c r="ISV1" s="1687"/>
      <c r="ISW1" s="1687"/>
      <c r="ISX1" s="1687"/>
      <c r="ISY1" s="1687"/>
      <c r="ISZ1" s="1687"/>
      <c r="ITA1" s="1687"/>
      <c r="ITB1" s="1687"/>
      <c r="ITC1" s="1687"/>
      <c r="ITD1" s="1687"/>
      <c r="ITE1" s="1687"/>
      <c r="ITF1" s="1687"/>
      <c r="ITG1" s="1687"/>
      <c r="ITH1" s="1687"/>
      <c r="ITI1" s="1687"/>
      <c r="ITJ1" s="1687"/>
      <c r="ITK1" s="1687"/>
      <c r="ITL1" s="1687"/>
      <c r="ITM1" s="1687"/>
      <c r="ITN1" s="1687"/>
      <c r="ITO1" s="1687"/>
      <c r="ITP1" s="1687"/>
      <c r="ITQ1" s="1687"/>
      <c r="ITR1" s="1687"/>
      <c r="ITS1" s="1687"/>
      <c r="ITT1" s="1687"/>
      <c r="ITU1" s="1687"/>
      <c r="ITV1" s="1687"/>
      <c r="ITW1" s="1687"/>
      <c r="ITX1" s="1687"/>
      <c r="ITY1" s="1687"/>
      <c r="ITZ1" s="1687"/>
      <c r="IUA1" s="1687"/>
      <c r="IUB1" s="1687"/>
      <c r="IUC1" s="1687"/>
      <c r="IUD1" s="1687"/>
      <c r="IUE1" s="1687"/>
      <c r="IUF1" s="1687"/>
      <c r="IUG1" s="1687"/>
      <c r="IUH1" s="1687"/>
      <c r="IUI1" s="1687"/>
      <c r="IUJ1" s="1687"/>
      <c r="IUK1" s="1687"/>
      <c r="IUL1" s="1687"/>
      <c r="IUM1" s="1687"/>
      <c r="IUN1" s="1687"/>
      <c r="IUO1" s="1687"/>
      <c r="IUP1" s="1687"/>
      <c r="IUQ1" s="1687"/>
      <c r="IUR1" s="1687"/>
      <c r="IUS1" s="1687"/>
      <c r="IUT1" s="1687"/>
      <c r="IUU1" s="1687"/>
      <c r="IUV1" s="1687"/>
      <c r="IUW1" s="1687"/>
      <c r="IUX1" s="1687"/>
      <c r="IUY1" s="1687"/>
      <c r="IUZ1" s="1687"/>
      <c r="IVA1" s="1687"/>
      <c r="IVB1" s="1687"/>
      <c r="IVC1" s="1687"/>
      <c r="IVD1" s="1687"/>
      <c r="IVE1" s="1687"/>
      <c r="IVF1" s="1687"/>
      <c r="IVG1" s="1687"/>
      <c r="IVH1" s="1687"/>
      <c r="IVI1" s="1687"/>
      <c r="IVJ1" s="1687"/>
      <c r="IVK1" s="1687"/>
      <c r="IVL1" s="1687"/>
      <c r="IVM1" s="1687"/>
      <c r="IVN1" s="1687"/>
      <c r="IVO1" s="1687"/>
      <c r="IVP1" s="1687"/>
      <c r="IVQ1" s="1687"/>
      <c r="IVR1" s="1687"/>
      <c r="IVS1" s="1687"/>
      <c r="IVT1" s="1687"/>
      <c r="IVU1" s="1687"/>
      <c r="IVV1" s="1687"/>
      <c r="IVW1" s="1687"/>
      <c r="IVX1" s="1687"/>
      <c r="IVY1" s="1687"/>
      <c r="IVZ1" s="1687"/>
      <c r="IWA1" s="1687"/>
      <c r="IWB1" s="1687"/>
      <c r="IWC1" s="1687"/>
      <c r="IWD1" s="1687"/>
      <c r="IWE1" s="1687"/>
      <c r="IWF1" s="1687"/>
      <c r="IWG1" s="1687"/>
      <c r="IWH1" s="1687"/>
      <c r="IWI1" s="1687"/>
      <c r="IWJ1" s="1687"/>
      <c r="IWK1" s="1687"/>
      <c r="IWL1" s="1687"/>
      <c r="IWM1" s="1687"/>
      <c r="IWN1" s="1687"/>
      <c r="IWO1" s="1687"/>
      <c r="IWP1" s="1687"/>
      <c r="IWQ1" s="1687"/>
      <c r="IWR1" s="1687"/>
      <c r="IWS1" s="1687"/>
      <c r="IWT1" s="1687"/>
      <c r="IWU1" s="1687"/>
      <c r="IWV1" s="1687"/>
      <c r="IWW1" s="1687"/>
      <c r="IWX1" s="1687"/>
      <c r="IWY1" s="1687"/>
      <c r="IWZ1" s="1687"/>
      <c r="IXA1" s="1687"/>
      <c r="IXB1" s="1687"/>
      <c r="IXC1" s="1687"/>
      <c r="IXD1" s="1687"/>
      <c r="IXE1" s="1687"/>
      <c r="IXF1" s="1687"/>
      <c r="IXG1" s="1687"/>
      <c r="IXH1" s="1687"/>
      <c r="IXI1" s="1687"/>
      <c r="IXJ1" s="1687"/>
      <c r="IXK1" s="1687"/>
      <c r="IXL1" s="1687"/>
      <c r="IXM1" s="1687"/>
      <c r="IXN1" s="1687"/>
      <c r="IXO1" s="1687"/>
      <c r="IXP1" s="1687"/>
      <c r="IXQ1" s="1687"/>
      <c r="IXR1" s="1687"/>
      <c r="IXS1" s="1687"/>
      <c r="IXT1" s="1687"/>
      <c r="IXU1" s="1687"/>
      <c r="IXV1" s="1687"/>
      <c r="IXW1" s="1687"/>
      <c r="IXX1" s="1687"/>
      <c r="IXY1" s="1687"/>
      <c r="IXZ1" s="1687"/>
      <c r="IYA1" s="1687"/>
      <c r="IYB1" s="1687"/>
      <c r="IYC1" s="1687"/>
      <c r="IYD1" s="1687"/>
      <c r="IYE1" s="1687"/>
      <c r="IYF1" s="1687"/>
      <c r="IYG1" s="1687"/>
      <c r="IYH1" s="1687"/>
      <c r="IYI1" s="1687"/>
      <c r="IYJ1" s="1687"/>
      <c r="IYK1" s="1687"/>
      <c r="IYL1" s="1687"/>
      <c r="IYM1" s="1687"/>
      <c r="IYN1" s="1687"/>
      <c r="IYO1" s="1687"/>
      <c r="IYP1" s="1687"/>
      <c r="IYQ1" s="1687"/>
      <c r="IYR1" s="1687"/>
      <c r="IYS1" s="1687"/>
      <c r="IYT1" s="1687"/>
      <c r="IYU1" s="1687"/>
      <c r="IYV1" s="1687"/>
      <c r="IYW1" s="1687"/>
      <c r="IYX1" s="1687"/>
      <c r="IYY1" s="1687"/>
      <c r="IYZ1" s="1687"/>
      <c r="IZA1" s="1687"/>
      <c r="IZB1" s="1687"/>
      <c r="IZC1" s="1687"/>
      <c r="IZD1" s="1687"/>
      <c r="IZE1" s="1687"/>
      <c r="IZF1" s="1687"/>
      <c r="IZG1" s="1687"/>
      <c r="IZH1" s="1687"/>
      <c r="IZI1" s="1687"/>
      <c r="IZJ1" s="1687"/>
      <c r="IZK1" s="1687"/>
      <c r="IZL1" s="1687"/>
      <c r="IZM1" s="1687"/>
      <c r="IZN1" s="1687"/>
      <c r="IZO1" s="1687"/>
      <c r="IZP1" s="1687"/>
      <c r="IZQ1" s="1687"/>
      <c r="IZR1" s="1687"/>
      <c r="IZS1" s="1687"/>
      <c r="IZT1" s="1687"/>
      <c r="IZU1" s="1687"/>
      <c r="IZV1" s="1687"/>
      <c r="IZW1" s="1687"/>
      <c r="IZX1" s="1687"/>
      <c r="IZY1" s="1687"/>
      <c r="IZZ1" s="1687"/>
      <c r="JAA1" s="1687"/>
      <c r="JAB1" s="1687"/>
      <c r="JAC1" s="1687"/>
      <c r="JAD1" s="1687"/>
      <c r="JAE1" s="1687"/>
      <c r="JAF1" s="1687"/>
      <c r="JAG1" s="1687"/>
      <c r="JAH1" s="1687"/>
      <c r="JAI1" s="1687"/>
      <c r="JAJ1" s="1687"/>
      <c r="JAK1" s="1687"/>
      <c r="JAL1" s="1687"/>
      <c r="JAM1" s="1687"/>
      <c r="JAN1" s="1687"/>
      <c r="JAO1" s="1687"/>
      <c r="JAP1" s="1687"/>
      <c r="JAQ1" s="1687"/>
      <c r="JAR1" s="1687"/>
      <c r="JAS1" s="1687"/>
      <c r="JAT1" s="1687"/>
      <c r="JAU1" s="1687"/>
      <c r="JAV1" s="1687"/>
      <c r="JAW1" s="1687"/>
      <c r="JAX1" s="1687"/>
      <c r="JAY1" s="1687"/>
      <c r="JAZ1" s="1687"/>
      <c r="JBA1" s="1687"/>
      <c r="JBB1" s="1687"/>
      <c r="JBC1" s="1687"/>
      <c r="JBD1" s="1687"/>
      <c r="JBE1" s="1687"/>
      <c r="JBF1" s="1687"/>
      <c r="JBG1" s="1687"/>
      <c r="JBH1" s="1687"/>
      <c r="JBI1" s="1687"/>
      <c r="JBJ1" s="1687"/>
      <c r="JBK1" s="1687"/>
      <c r="JBL1" s="1687"/>
      <c r="JBM1" s="1687"/>
      <c r="JBN1" s="1687"/>
      <c r="JBO1" s="1687"/>
      <c r="JBP1" s="1687"/>
      <c r="JBQ1" s="1687"/>
      <c r="JBR1" s="1687"/>
      <c r="JBS1" s="1687"/>
      <c r="JBT1" s="1687"/>
      <c r="JBU1" s="1687"/>
      <c r="JBV1" s="1687"/>
      <c r="JBW1" s="1687"/>
      <c r="JBX1" s="1687"/>
      <c r="JBY1" s="1687"/>
      <c r="JBZ1" s="1687"/>
      <c r="JCA1" s="1687"/>
      <c r="JCB1" s="1687"/>
      <c r="JCC1" s="1687"/>
      <c r="JCD1" s="1687"/>
      <c r="JCE1" s="1687"/>
      <c r="JCF1" s="1687"/>
      <c r="JCG1" s="1687"/>
      <c r="JCH1" s="1687"/>
      <c r="JCI1" s="1687"/>
      <c r="JCJ1" s="1687"/>
      <c r="JCK1" s="1687"/>
      <c r="JCL1" s="1687"/>
      <c r="JCM1" s="1687"/>
      <c r="JCN1" s="1687"/>
      <c r="JCO1" s="1687"/>
      <c r="JCP1" s="1687"/>
      <c r="JCQ1" s="1687"/>
      <c r="JCR1" s="1687"/>
      <c r="JCS1" s="1687"/>
      <c r="JCT1" s="1687"/>
      <c r="JCU1" s="1687"/>
      <c r="JCV1" s="1687"/>
      <c r="JCW1" s="1687"/>
      <c r="JCX1" s="1687"/>
      <c r="JCY1" s="1687"/>
      <c r="JCZ1" s="1687"/>
      <c r="JDA1" s="1687"/>
      <c r="JDB1" s="1687"/>
      <c r="JDC1" s="1687"/>
      <c r="JDD1" s="1687"/>
      <c r="JDE1" s="1687"/>
      <c r="JDF1" s="1687"/>
      <c r="JDG1" s="1687"/>
      <c r="JDH1" s="1687"/>
      <c r="JDI1" s="1687"/>
      <c r="JDJ1" s="1687"/>
      <c r="JDK1" s="1687"/>
      <c r="JDL1" s="1687"/>
      <c r="JDM1" s="1687"/>
      <c r="JDN1" s="1687"/>
      <c r="JDO1" s="1687"/>
      <c r="JDP1" s="1687"/>
      <c r="JDQ1" s="1687"/>
      <c r="JDR1" s="1687"/>
      <c r="JDS1" s="1687"/>
      <c r="JDT1" s="1687"/>
      <c r="JDU1" s="1687"/>
      <c r="JDV1" s="1687"/>
      <c r="JDW1" s="1687"/>
      <c r="JDX1" s="1687"/>
      <c r="JDY1" s="1687"/>
      <c r="JDZ1" s="1687"/>
      <c r="JEA1" s="1687"/>
      <c r="JEB1" s="1687"/>
      <c r="JEC1" s="1687"/>
      <c r="JED1" s="1687"/>
      <c r="JEE1" s="1687"/>
      <c r="JEF1" s="1687"/>
      <c r="JEG1" s="1687"/>
      <c r="JEH1" s="1687"/>
      <c r="JEI1" s="1687"/>
      <c r="JEJ1" s="1687"/>
      <c r="JEK1" s="1687"/>
      <c r="JEL1" s="1687"/>
      <c r="JEM1" s="1687"/>
      <c r="JEN1" s="1687"/>
      <c r="JEO1" s="1687"/>
      <c r="JEP1" s="1687"/>
      <c r="JEQ1" s="1687"/>
      <c r="JER1" s="1687"/>
      <c r="JES1" s="1687"/>
      <c r="JET1" s="1687"/>
      <c r="JEU1" s="1687"/>
      <c r="JEV1" s="1687"/>
      <c r="JEW1" s="1687"/>
      <c r="JEX1" s="1687"/>
      <c r="JEY1" s="1687"/>
      <c r="JEZ1" s="1687"/>
      <c r="JFA1" s="1687"/>
      <c r="JFB1" s="1687"/>
      <c r="JFC1" s="1687"/>
      <c r="JFD1" s="1687"/>
      <c r="JFE1" s="1687"/>
      <c r="JFF1" s="1687"/>
      <c r="JFG1" s="1687"/>
      <c r="JFH1" s="1687"/>
      <c r="JFI1" s="1687"/>
      <c r="JFJ1" s="1687"/>
      <c r="JFK1" s="1687"/>
      <c r="JFL1" s="1687"/>
      <c r="JFM1" s="1687"/>
      <c r="JFN1" s="1687"/>
      <c r="JFO1" s="1687"/>
      <c r="JFP1" s="1687"/>
      <c r="JFQ1" s="1687"/>
      <c r="JFR1" s="1687"/>
      <c r="JFS1" s="1687"/>
      <c r="JFT1" s="1687"/>
      <c r="JFU1" s="1687"/>
      <c r="JFV1" s="1687"/>
      <c r="JFW1" s="1687"/>
      <c r="JFX1" s="1687"/>
      <c r="JFY1" s="1687"/>
      <c r="JFZ1" s="1687"/>
      <c r="JGA1" s="1687"/>
      <c r="JGB1" s="1687"/>
      <c r="JGC1" s="1687"/>
      <c r="JGD1" s="1687"/>
      <c r="JGE1" s="1687"/>
      <c r="JGF1" s="1687"/>
      <c r="JGG1" s="1687"/>
      <c r="JGH1" s="1687"/>
      <c r="JGI1" s="1687"/>
      <c r="JGJ1" s="1687"/>
      <c r="JGK1" s="1687"/>
      <c r="JGL1" s="1687"/>
      <c r="JGM1" s="1687"/>
      <c r="JGN1" s="1687"/>
      <c r="JGO1" s="1687"/>
      <c r="JGP1" s="1687"/>
      <c r="JGQ1" s="1687"/>
      <c r="JGR1" s="1687"/>
      <c r="JGS1" s="1687"/>
      <c r="JGT1" s="1687"/>
      <c r="JGU1" s="1687"/>
      <c r="JGV1" s="1687"/>
      <c r="JGW1" s="1687"/>
      <c r="JGX1" s="1687"/>
      <c r="JGY1" s="1687"/>
      <c r="JGZ1" s="1687"/>
      <c r="JHA1" s="1687"/>
      <c r="JHB1" s="1687"/>
      <c r="JHC1" s="1687"/>
      <c r="JHD1" s="1687"/>
      <c r="JHE1" s="1687"/>
      <c r="JHF1" s="1687"/>
      <c r="JHG1" s="1687"/>
      <c r="JHH1" s="1687"/>
      <c r="JHI1" s="1687"/>
      <c r="JHJ1" s="1687"/>
      <c r="JHK1" s="1687"/>
      <c r="JHL1" s="1687"/>
      <c r="JHM1" s="1687"/>
      <c r="JHN1" s="1687"/>
      <c r="JHO1" s="1687"/>
      <c r="JHP1" s="1687"/>
      <c r="JHQ1" s="1687"/>
      <c r="JHR1" s="1687"/>
      <c r="JHS1" s="1687"/>
      <c r="JHT1" s="1687"/>
      <c r="JHU1" s="1687"/>
      <c r="JHV1" s="1687"/>
      <c r="JHW1" s="1687"/>
      <c r="JHX1" s="1687"/>
      <c r="JHY1" s="1687"/>
      <c r="JHZ1" s="1687"/>
      <c r="JIA1" s="1687"/>
      <c r="JIB1" s="1687"/>
      <c r="JIC1" s="1687"/>
      <c r="JID1" s="1687"/>
      <c r="JIE1" s="1687"/>
      <c r="JIF1" s="1687"/>
      <c r="JIG1" s="1687"/>
      <c r="JIH1" s="1687"/>
      <c r="JII1" s="1687"/>
      <c r="JIJ1" s="1687"/>
      <c r="JIK1" s="1687"/>
      <c r="JIL1" s="1687"/>
      <c r="JIM1" s="1687"/>
      <c r="JIN1" s="1687"/>
      <c r="JIO1" s="1687"/>
      <c r="JIP1" s="1687"/>
      <c r="JIQ1" s="1687"/>
      <c r="JIR1" s="1687"/>
      <c r="JIS1" s="1687"/>
      <c r="JIT1" s="1687"/>
      <c r="JIU1" s="1687"/>
      <c r="JIV1" s="1687"/>
      <c r="JIW1" s="1687"/>
      <c r="JIX1" s="1687"/>
      <c r="JIY1" s="1687"/>
      <c r="JIZ1" s="1687"/>
      <c r="JJA1" s="1687"/>
      <c r="JJB1" s="1687"/>
      <c r="JJC1" s="1687"/>
      <c r="JJD1" s="1687"/>
      <c r="JJE1" s="1687"/>
      <c r="JJF1" s="1687"/>
      <c r="JJG1" s="1687"/>
      <c r="JJH1" s="1687"/>
      <c r="JJI1" s="1687"/>
      <c r="JJJ1" s="1687"/>
      <c r="JJK1" s="1687"/>
      <c r="JJL1" s="1687"/>
      <c r="JJM1" s="1687"/>
      <c r="JJN1" s="1687"/>
      <c r="JJO1" s="1687"/>
      <c r="JJP1" s="1687"/>
      <c r="JJQ1" s="1687"/>
      <c r="JJR1" s="1687"/>
      <c r="JJS1" s="1687"/>
      <c r="JJT1" s="1687"/>
      <c r="JJU1" s="1687"/>
      <c r="JJV1" s="1687"/>
      <c r="JJW1" s="1687"/>
      <c r="JJX1" s="1687"/>
      <c r="JJY1" s="1687"/>
      <c r="JJZ1" s="1687"/>
      <c r="JKA1" s="1687"/>
      <c r="JKB1" s="1687"/>
      <c r="JKC1" s="1687"/>
      <c r="JKD1" s="1687"/>
      <c r="JKE1" s="1687"/>
      <c r="JKF1" s="1687"/>
      <c r="JKG1" s="1687"/>
      <c r="JKH1" s="1687"/>
      <c r="JKI1" s="1687"/>
      <c r="JKJ1" s="1687"/>
      <c r="JKK1" s="1687"/>
      <c r="JKL1" s="1687"/>
      <c r="JKM1" s="1687"/>
      <c r="JKN1" s="1687"/>
      <c r="JKO1" s="1687"/>
      <c r="JKP1" s="1687"/>
      <c r="JKQ1" s="1687"/>
      <c r="JKR1" s="1687"/>
      <c r="JKS1" s="1687"/>
      <c r="JKT1" s="1687"/>
      <c r="JKU1" s="1687"/>
      <c r="JKV1" s="1687"/>
      <c r="JKW1" s="1687"/>
      <c r="JKX1" s="1687"/>
      <c r="JKY1" s="1687"/>
      <c r="JKZ1" s="1687"/>
      <c r="JLA1" s="1687"/>
      <c r="JLB1" s="1687"/>
      <c r="JLC1" s="1687"/>
      <c r="JLD1" s="1687"/>
      <c r="JLE1" s="1687"/>
      <c r="JLF1" s="1687"/>
      <c r="JLG1" s="1687"/>
      <c r="JLH1" s="1687"/>
      <c r="JLI1" s="1687"/>
      <c r="JLJ1" s="1687"/>
      <c r="JLK1" s="1687"/>
      <c r="JLL1" s="1687"/>
      <c r="JLM1" s="1687"/>
      <c r="JLN1" s="1687"/>
      <c r="JLO1" s="1687"/>
      <c r="JLP1" s="1687"/>
      <c r="JLQ1" s="1687"/>
      <c r="JLR1" s="1687"/>
      <c r="JLS1" s="1687"/>
      <c r="JLT1" s="1687"/>
      <c r="JLU1" s="1687"/>
      <c r="JLV1" s="1687"/>
      <c r="JLW1" s="1687"/>
      <c r="JLX1" s="1687"/>
      <c r="JLY1" s="1687"/>
      <c r="JLZ1" s="1687"/>
      <c r="JMA1" s="1687"/>
      <c r="JMB1" s="1687"/>
      <c r="JMC1" s="1687"/>
      <c r="JMD1" s="1687"/>
      <c r="JME1" s="1687"/>
      <c r="JMF1" s="1687"/>
      <c r="JMG1" s="1687"/>
      <c r="JMH1" s="1687"/>
      <c r="JMI1" s="1687"/>
      <c r="JMJ1" s="1687"/>
      <c r="JMK1" s="1687"/>
      <c r="JML1" s="1687"/>
      <c r="JMM1" s="1687"/>
      <c r="JMN1" s="1687"/>
      <c r="JMO1" s="1687"/>
      <c r="JMP1" s="1687"/>
      <c r="JMQ1" s="1687"/>
      <c r="JMR1" s="1687"/>
      <c r="JMS1" s="1687"/>
      <c r="JMT1" s="1687"/>
      <c r="JMU1" s="1687"/>
      <c r="JMV1" s="1687"/>
      <c r="JMW1" s="1687"/>
      <c r="JMX1" s="1687"/>
      <c r="JMY1" s="1687"/>
      <c r="JMZ1" s="1687"/>
      <c r="JNA1" s="1687"/>
      <c r="JNB1" s="1687"/>
      <c r="JNC1" s="1687"/>
      <c r="JND1" s="1687"/>
      <c r="JNE1" s="1687"/>
      <c r="JNF1" s="1687"/>
      <c r="JNG1" s="1687"/>
      <c r="JNH1" s="1687"/>
      <c r="JNI1" s="1687"/>
      <c r="JNJ1" s="1687"/>
      <c r="JNK1" s="1687"/>
      <c r="JNL1" s="1687"/>
      <c r="JNM1" s="1687"/>
      <c r="JNN1" s="1687"/>
      <c r="JNO1" s="1687"/>
      <c r="JNP1" s="1687"/>
      <c r="JNQ1" s="1687"/>
      <c r="JNR1" s="1687"/>
      <c r="JNS1" s="1687"/>
      <c r="JNT1" s="1687"/>
      <c r="JNU1" s="1687"/>
      <c r="JNV1" s="1687"/>
      <c r="JNW1" s="1687"/>
      <c r="JNX1" s="1687"/>
      <c r="JNY1" s="1687"/>
      <c r="JNZ1" s="1687"/>
      <c r="JOA1" s="1687"/>
      <c r="JOB1" s="1687"/>
      <c r="JOC1" s="1687"/>
      <c r="JOD1" s="1687"/>
      <c r="JOE1" s="1687"/>
      <c r="JOF1" s="1687"/>
      <c r="JOG1" s="1687"/>
      <c r="JOH1" s="1687"/>
      <c r="JOI1" s="1687"/>
      <c r="JOJ1" s="1687"/>
      <c r="JOK1" s="1687"/>
      <c r="JOL1" s="1687"/>
      <c r="JOM1" s="1687"/>
      <c r="JON1" s="1687"/>
      <c r="JOO1" s="1687"/>
      <c r="JOP1" s="1687"/>
      <c r="JOQ1" s="1687"/>
      <c r="JOR1" s="1687"/>
      <c r="JOS1" s="1687"/>
      <c r="JOT1" s="1687"/>
      <c r="JOU1" s="1687"/>
      <c r="JOV1" s="1687"/>
      <c r="JOW1" s="1687"/>
      <c r="JOX1" s="1687"/>
      <c r="JOY1" s="1687"/>
      <c r="JOZ1" s="1687"/>
      <c r="JPA1" s="1687"/>
      <c r="JPB1" s="1687"/>
      <c r="JPC1" s="1687"/>
      <c r="JPD1" s="1687"/>
      <c r="JPE1" s="1687"/>
      <c r="JPF1" s="1687"/>
      <c r="JPG1" s="1687"/>
      <c r="JPH1" s="1687"/>
      <c r="JPI1" s="1687"/>
      <c r="JPJ1" s="1687"/>
      <c r="JPK1" s="1687"/>
      <c r="JPL1" s="1687"/>
      <c r="JPM1" s="1687"/>
      <c r="JPN1" s="1687"/>
      <c r="JPO1" s="1687"/>
      <c r="JPP1" s="1687"/>
      <c r="JPQ1" s="1687"/>
      <c r="JPR1" s="1687"/>
      <c r="JPS1" s="1687"/>
      <c r="JPT1" s="1687"/>
      <c r="JPU1" s="1687"/>
      <c r="JPV1" s="1687"/>
      <c r="JPW1" s="1687"/>
      <c r="JPX1" s="1687"/>
      <c r="JPY1" s="1687"/>
      <c r="JPZ1" s="1687"/>
      <c r="JQA1" s="1687"/>
      <c r="JQB1" s="1687"/>
      <c r="JQC1" s="1687"/>
      <c r="JQD1" s="1687"/>
      <c r="JQE1" s="1687"/>
      <c r="JQF1" s="1687"/>
      <c r="JQG1" s="1687"/>
      <c r="JQH1" s="1687"/>
      <c r="JQI1" s="1687"/>
      <c r="JQJ1" s="1687"/>
      <c r="JQK1" s="1687"/>
      <c r="JQL1" s="1687"/>
      <c r="JQM1" s="1687"/>
      <c r="JQN1" s="1687"/>
      <c r="JQO1" s="1687"/>
      <c r="JQP1" s="1687"/>
      <c r="JQQ1" s="1687"/>
      <c r="JQR1" s="1687"/>
      <c r="JQS1" s="1687"/>
      <c r="JQT1" s="1687"/>
      <c r="JQU1" s="1687"/>
      <c r="JQV1" s="1687"/>
      <c r="JQW1" s="1687"/>
      <c r="JQX1" s="1687"/>
      <c r="JQY1" s="1687"/>
      <c r="JQZ1" s="1687"/>
      <c r="JRA1" s="1687"/>
      <c r="JRB1" s="1687"/>
      <c r="JRC1" s="1687"/>
      <c r="JRD1" s="1687"/>
      <c r="JRE1" s="1687"/>
      <c r="JRF1" s="1687"/>
      <c r="JRG1" s="1687"/>
      <c r="JRH1" s="1687"/>
      <c r="JRI1" s="1687"/>
      <c r="JRJ1" s="1687"/>
      <c r="JRK1" s="1687"/>
      <c r="JRL1" s="1687"/>
      <c r="JRM1" s="1687"/>
      <c r="JRN1" s="1687"/>
      <c r="JRO1" s="1687"/>
      <c r="JRP1" s="1687"/>
      <c r="JRQ1" s="1687"/>
      <c r="JRR1" s="1687"/>
      <c r="JRS1" s="1687"/>
      <c r="JRT1" s="1687"/>
      <c r="JRU1" s="1687"/>
      <c r="JRV1" s="1687"/>
      <c r="JRW1" s="1687"/>
      <c r="JRX1" s="1687"/>
      <c r="JRY1" s="1687"/>
      <c r="JRZ1" s="1687"/>
      <c r="JSA1" s="1687"/>
      <c r="JSB1" s="1687"/>
      <c r="JSC1" s="1687"/>
      <c r="JSD1" s="1687"/>
      <c r="JSE1" s="1687"/>
      <c r="JSF1" s="1687"/>
      <c r="JSG1" s="1687"/>
      <c r="JSH1" s="1687"/>
      <c r="JSI1" s="1687"/>
      <c r="JSJ1" s="1687"/>
      <c r="JSK1" s="1687"/>
      <c r="JSL1" s="1687"/>
      <c r="JSM1" s="1687"/>
      <c r="JSN1" s="1687"/>
      <c r="JSO1" s="1687"/>
      <c r="JSP1" s="1687"/>
      <c r="JSQ1" s="1687"/>
      <c r="JSR1" s="1687"/>
      <c r="JSS1" s="1687"/>
      <c r="JST1" s="1687"/>
      <c r="JSU1" s="1687"/>
      <c r="JSV1" s="1687"/>
      <c r="JSW1" s="1687"/>
      <c r="JSX1" s="1687"/>
      <c r="JSY1" s="1687"/>
      <c r="JSZ1" s="1687"/>
      <c r="JTA1" s="1687"/>
      <c r="JTB1" s="1687"/>
      <c r="JTC1" s="1687"/>
      <c r="JTD1" s="1687"/>
      <c r="JTE1" s="1687"/>
      <c r="JTF1" s="1687"/>
      <c r="JTG1" s="1687"/>
      <c r="JTH1" s="1687"/>
      <c r="JTI1" s="1687"/>
      <c r="JTJ1" s="1687"/>
      <c r="JTK1" s="1687"/>
      <c r="JTL1" s="1687"/>
      <c r="JTM1" s="1687"/>
      <c r="JTN1" s="1687"/>
      <c r="JTO1" s="1687"/>
      <c r="JTP1" s="1687"/>
      <c r="JTQ1" s="1687"/>
      <c r="JTR1" s="1687"/>
      <c r="JTS1" s="1687"/>
      <c r="JTT1" s="1687"/>
      <c r="JTU1" s="1687"/>
      <c r="JTV1" s="1687"/>
      <c r="JTW1" s="1687"/>
      <c r="JTX1" s="1687"/>
      <c r="JTY1" s="1687"/>
      <c r="JTZ1" s="1687"/>
      <c r="JUA1" s="1687"/>
      <c r="JUB1" s="1687"/>
      <c r="JUC1" s="1687"/>
      <c r="JUD1" s="1687"/>
      <c r="JUE1" s="1687"/>
      <c r="JUF1" s="1687"/>
      <c r="JUG1" s="1687"/>
      <c r="JUH1" s="1687"/>
      <c r="JUI1" s="1687"/>
      <c r="JUJ1" s="1687"/>
      <c r="JUK1" s="1687"/>
      <c r="JUL1" s="1687"/>
      <c r="JUM1" s="1687"/>
      <c r="JUN1" s="1687"/>
      <c r="JUO1" s="1687"/>
      <c r="JUP1" s="1687"/>
      <c r="JUQ1" s="1687"/>
      <c r="JUR1" s="1687"/>
      <c r="JUS1" s="1687"/>
      <c r="JUT1" s="1687"/>
      <c r="JUU1" s="1687"/>
      <c r="JUV1" s="1687"/>
      <c r="JUW1" s="1687"/>
      <c r="JUX1" s="1687"/>
      <c r="JUY1" s="1687"/>
      <c r="JUZ1" s="1687"/>
      <c r="JVA1" s="1687"/>
      <c r="JVB1" s="1687"/>
      <c r="JVC1" s="1687"/>
      <c r="JVD1" s="1687"/>
      <c r="JVE1" s="1687"/>
      <c r="JVF1" s="1687"/>
      <c r="JVG1" s="1687"/>
      <c r="JVH1" s="1687"/>
      <c r="JVI1" s="1687"/>
      <c r="JVJ1" s="1687"/>
      <c r="JVK1" s="1687"/>
      <c r="JVL1" s="1687"/>
      <c r="JVM1" s="1687"/>
      <c r="JVN1" s="1687"/>
      <c r="JVO1" s="1687"/>
      <c r="JVP1" s="1687"/>
      <c r="JVQ1" s="1687"/>
      <c r="JVR1" s="1687"/>
      <c r="JVS1" s="1687"/>
      <c r="JVT1" s="1687"/>
      <c r="JVU1" s="1687"/>
      <c r="JVV1" s="1687"/>
      <c r="JVW1" s="1687"/>
      <c r="JVX1" s="1687"/>
      <c r="JVY1" s="1687"/>
      <c r="JVZ1" s="1687"/>
      <c r="JWA1" s="1687"/>
      <c r="JWB1" s="1687"/>
      <c r="JWC1" s="1687"/>
      <c r="JWD1" s="1687"/>
      <c r="JWE1" s="1687"/>
      <c r="JWF1" s="1687"/>
      <c r="JWG1" s="1687"/>
      <c r="JWH1" s="1687"/>
      <c r="JWI1" s="1687"/>
      <c r="JWJ1" s="1687"/>
      <c r="JWK1" s="1687"/>
      <c r="JWL1" s="1687"/>
      <c r="JWM1" s="1687"/>
      <c r="JWN1" s="1687"/>
      <c r="JWO1" s="1687"/>
      <c r="JWP1" s="1687"/>
      <c r="JWQ1" s="1687"/>
      <c r="JWR1" s="1687"/>
      <c r="JWS1" s="1687"/>
      <c r="JWT1" s="1687"/>
      <c r="JWU1" s="1687"/>
      <c r="JWV1" s="1687"/>
      <c r="JWW1" s="1687"/>
      <c r="JWX1" s="1687"/>
      <c r="JWY1" s="1687"/>
      <c r="JWZ1" s="1687"/>
      <c r="JXA1" s="1687"/>
      <c r="JXB1" s="1687"/>
      <c r="JXC1" s="1687"/>
      <c r="JXD1" s="1687"/>
      <c r="JXE1" s="1687"/>
      <c r="JXF1" s="1687"/>
      <c r="JXG1" s="1687"/>
      <c r="JXH1" s="1687"/>
      <c r="JXI1" s="1687"/>
      <c r="JXJ1" s="1687"/>
      <c r="JXK1" s="1687"/>
      <c r="JXL1" s="1687"/>
      <c r="JXM1" s="1687"/>
      <c r="JXN1" s="1687"/>
      <c r="JXO1" s="1687"/>
      <c r="JXP1" s="1687"/>
      <c r="JXQ1" s="1687"/>
      <c r="JXR1" s="1687"/>
      <c r="JXS1" s="1687"/>
      <c r="JXT1" s="1687"/>
      <c r="JXU1" s="1687"/>
      <c r="JXV1" s="1687"/>
      <c r="JXW1" s="1687"/>
      <c r="JXX1" s="1687"/>
      <c r="JXY1" s="1687"/>
      <c r="JXZ1" s="1687"/>
      <c r="JYA1" s="1687"/>
      <c r="JYB1" s="1687"/>
      <c r="JYC1" s="1687"/>
      <c r="JYD1" s="1687"/>
      <c r="JYE1" s="1687"/>
      <c r="JYF1" s="1687"/>
      <c r="JYG1" s="1687"/>
      <c r="JYH1" s="1687"/>
      <c r="JYI1" s="1687"/>
      <c r="JYJ1" s="1687"/>
      <c r="JYK1" s="1687"/>
      <c r="JYL1" s="1687"/>
      <c r="JYM1" s="1687"/>
      <c r="JYN1" s="1687"/>
      <c r="JYO1" s="1687"/>
      <c r="JYP1" s="1687"/>
      <c r="JYQ1" s="1687"/>
      <c r="JYR1" s="1687"/>
      <c r="JYS1" s="1687"/>
      <c r="JYT1" s="1687"/>
      <c r="JYU1" s="1687"/>
      <c r="JYV1" s="1687"/>
      <c r="JYW1" s="1687"/>
      <c r="JYX1" s="1687"/>
      <c r="JYY1" s="1687"/>
      <c r="JYZ1" s="1687"/>
      <c r="JZA1" s="1687"/>
      <c r="JZB1" s="1687"/>
      <c r="JZC1" s="1687"/>
      <c r="JZD1" s="1687"/>
      <c r="JZE1" s="1687"/>
      <c r="JZF1" s="1687"/>
      <c r="JZG1" s="1687"/>
      <c r="JZH1" s="1687"/>
      <c r="JZI1" s="1687"/>
      <c r="JZJ1" s="1687"/>
      <c r="JZK1" s="1687"/>
      <c r="JZL1" s="1687"/>
      <c r="JZM1" s="1687"/>
      <c r="JZN1" s="1687"/>
      <c r="JZO1" s="1687"/>
      <c r="JZP1" s="1687"/>
      <c r="JZQ1" s="1687"/>
      <c r="JZR1" s="1687"/>
      <c r="JZS1" s="1687"/>
      <c r="JZT1" s="1687"/>
      <c r="JZU1" s="1687"/>
      <c r="JZV1" s="1687"/>
      <c r="JZW1" s="1687"/>
      <c r="JZX1" s="1687"/>
      <c r="JZY1" s="1687"/>
      <c r="JZZ1" s="1687"/>
      <c r="KAA1" s="1687"/>
      <c r="KAB1" s="1687"/>
      <c r="KAC1" s="1687"/>
      <c r="KAD1" s="1687"/>
      <c r="KAE1" s="1687"/>
      <c r="KAF1" s="1687"/>
      <c r="KAG1" s="1687"/>
      <c r="KAH1" s="1687"/>
      <c r="KAI1" s="1687"/>
      <c r="KAJ1" s="1687"/>
      <c r="KAK1" s="1687"/>
      <c r="KAL1" s="1687"/>
      <c r="KAM1" s="1687"/>
      <c r="KAN1" s="1687"/>
      <c r="KAO1" s="1687"/>
      <c r="KAP1" s="1687"/>
      <c r="KAQ1" s="1687"/>
      <c r="KAR1" s="1687"/>
      <c r="KAS1" s="1687"/>
      <c r="KAT1" s="1687"/>
      <c r="KAU1" s="1687"/>
      <c r="KAV1" s="1687"/>
      <c r="KAW1" s="1687"/>
      <c r="KAX1" s="1687"/>
      <c r="KAY1" s="1687"/>
      <c r="KAZ1" s="1687"/>
      <c r="KBA1" s="1687"/>
      <c r="KBB1" s="1687"/>
      <c r="KBC1" s="1687"/>
      <c r="KBD1" s="1687"/>
      <c r="KBE1" s="1687"/>
      <c r="KBF1" s="1687"/>
      <c r="KBG1" s="1687"/>
      <c r="KBH1" s="1687"/>
      <c r="KBI1" s="1687"/>
      <c r="KBJ1" s="1687"/>
      <c r="KBK1" s="1687"/>
      <c r="KBL1" s="1687"/>
      <c r="KBM1" s="1687"/>
      <c r="KBN1" s="1687"/>
      <c r="KBO1" s="1687"/>
      <c r="KBP1" s="1687"/>
      <c r="KBQ1" s="1687"/>
      <c r="KBR1" s="1687"/>
      <c r="KBS1" s="1687"/>
      <c r="KBT1" s="1687"/>
      <c r="KBU1" s="1687"/>
      <c r="KBV1" s="1687"/>
      <c r="KBW1" s="1687"/>
      <c r="KBX1" s="1687"/>
      <c r="KBY1" s="1687"/>
      <c r="KBZ1" s="1687"/>
      <c r="KCA1" s="1687"/>
      <c r="KCB1" s="1687"/>
      <c r="KCC1" s="1687"/>
      <c r="KCD1" s="1687"/>
      <c r="KCE1" s="1687"/>
      <c r="KCF1" s="1687"/>
      <c r="KCG1" s="1687"/>
      <c r="KCH1" s="1687"/>
      <c r="KCI1" s="1687"/>
      <c r="KCJ1" s="1687"/>
      <c r="KCK1" s="1687"/>
      <c r="KCL1" s="1687"/>
      <c r="KCM1" s="1687"/>
      <c r="KCN1" s="1687"/>
      <c r="KCO1" s="1687"/>
      <c r="KCP1" s="1687"/>
      <c r="KCQ1" s="1687"/>
      <c r="KCR1" s="1687"/>
      <c r="KCS1" s="1687"/>
      <c r="KCT1" s="1687"/>
      <c r="KCU1" s="1687"/>
      <c r="KCV1" s="1687"/>
      <c r="KCW1" s="1687"/>
      <c r="KCX1" s="1687"/>
      <c r="KCY1" s="1687"/>
      <c r="KCZ1" s="1687"/>
      <c r="KDA1" s="1687"/>
      <c r="KDB1" s="1687"/>
      <c r="KDC1" s="1687"/>
      <c r="KDD1" s="1687"/>
      <c r="KDE1" s="1687"/>
      <c r="KDF1" s="1687"/>
      <c r="KDG1" s="1687"/>
      <c r="KDH1" s="1687"/>
      <c r="KDI1" s="1687"/>
      <c r="KDJ1" s="1687"/>
      <c r="KDK1" s="1687"/>
      <c r="KDL1" s="1687"/>
      <c r="KDM1" s="1687"/>
      <c r="KDN1" s="1687"/>
      <c r="KDO1" s="1687"/>
      <c r="KDP1" s="1687"/>
      <c r="KDQ1" s="1687"/>
      <c r="KDR1" s="1687"/>
      <c r="KDS1" s="1687"/>
      <c r="KDT1" s="1687"/>
      <c r="KDU1" s="1687"/>
      <c r="KDV1" s="1687"/>
      <c r="KDW1" s="1687"/>
      <c r="KDX1" s="1687"/>
      <c r="KDY1" s="1687"/>
      <c r="KDZ1" s="1687"/>
      <c r="KEA1" s="1687"/>
      <c r="KEB1" s="1687"/>
      <c r="KEC1" s="1687"/>
      <c r="KED1" s="1687"/>
      <c r="KEE1" s="1687"/>
      <c r="KEF1" s="1687"/>
      <c r="KEG1" s="1687"/>
      <c r="KEH1" s="1687"/>
      <c r="KEI1" s="1687"/>
      <c r="KEJ1" s="1687"/>
      <c r="KEK1" s="1687"/>
      <c r="KEL1" s="1687"/>
      <c r="KEM1" s="1687"/>
      <c r="KEN1" s="1687"/>
      <c r="KEO1" s="1687"/>
      <c r="KEP1" s="1687"/>
      <c r="KEQ1" s="1687"/>
      <c r="KER1" s="1687"/>
      <c r="KES1" s="1687"/>
      <c r="KET1" s="1687"/>
      <c r="KEU1" s="1687"/>
      <c r="KEV1" s="1687"/>
      <c r="KEW1" s="1687"/>
      <c r="KEX1" s="1687"/>
      <c r="KEY1" s="1687"/>
      <c r="KEZ1" s="1687"/>
      <c r="KFA1" s="1687"/>
      <c r="KFB1" s="1687"/>
      <c r="KFC1" s="1687"/>
      <c r="KFD1" s="1687"/>
      <c r="KFE1" s="1687"/>
      <c r="KFF1" s="1687"/>
      <c r="KFG1" s="1687"/>
      <c r="KFH1" s="1687"/>
      <c r="KFI1" s="1687"/>
      <c r="KFJ1" s="1687"/>
      <c r="KFK1" s="1687"/>
      <c r="KFL1" s="1687"/>
      <c r="KFM1" s="1687"/>
      <c r="KFN1" s="1687"/>
      <c r="KFO1" s="1687"/>
      <c r="KFP1" s="1687"/>
      <c r="KFQ1" s="1687"/>
      <c r="KFR1" s="1687"/>
      <c r="KFS1" s="1687"/>
      <c r="KFT1" s="1687"/>
      <c r="KFU1" s="1687"/>
      <c r="KFV1" s="1687"/>
      <c r="KFW1" s="1687"/>
      <c r="KFX1" s="1687"/>
      <c r="KFY1" s="1687"/>
      <c r="KFZ1" s="1687"/>
      <c r="KGA1" s="1687"/>
      <c r="KGB1" s="1687"/>
      <c r="KGC1" s="1687"/>
      <c r="KGD1" s="1687"/>
      <c r="KGE1" s="1687"/>
      <c r="KGF1" s="1687"/>
      <c r="KGG1" s="1687"/>
      <c r="KGH1" s="1687"/>
      <c r="KGI1" s="1687"/>
      <c r="KGJ1" s="1687"/>
      <c r="KGK1" s="1687"/>
      <c r="KGL1" s="1687"/>
      <c r="KGM1" s="1687"/>
      <c r="KGN1" s="1687"/>
      <c r="KGO1" s="1687"/>
      <c r="KGP1" s="1687"/>
      <c r="KGQ1" s="1687"/>
      <c r="KGR1" s="1687"/>
      <c r="KGS1" s="1687"/>
      <c r="KGT1" s="1687"/>
      <c r="KGU1" s="1687"/>
      <c r="KGV1" s="1687"/>
      <c r="KGW1" s="1687"/>
      <c r="KGX1" s="1687"/>
      <c r="KGY1" s="1687"/>
      <c r="KGZ1" s="1687"/>
      <c r="KHA1" s="1687"/>
      <c r="KHB1" s="1687"/>
      <c r="KHC1" s="1687"/>
      <c r="KHD1" s="1687"/>
      <c r="KHE1" s="1687"/>
      <c r="KHF1" s="1687"/>
      <c r="KHG1" s="1687"/>
      <c r="KHH1" s="1687"/>
      <c r="KHI1" s="1687"/>
      <c r="KHJ1" s="1687"/>
      <c r="KHK1" s="1687"/>
      <c r="KHL1" s="1687"/>
      <c r="KHM1" s="1687"/>
      <c r="KHN1" s="1687"/>
      <c r="KHO1" s="1687"/>
      <c r="KHP1" s="1687"/>
      <c r="KHQ1" s="1687"/>
      <c r="KHR1" s="1687"/>
      <c r="KHS1" s="1687"/>
      <c r="KHT1" s="1687"/>
      <c r="KHU1" s="1687"/>
      <c r="KHV1" s="1687"/>
      <c r="KHW1" s="1687"/>
      <c r="KHX1" s="1687"/>
      <c r="KHY1" s="1687"/>
      <c r="KHZ1" s="1687"/>
      <c r="KIA1" s="1687"/>
      <c r="KIB1" s="1687"/>
      <c r="KIC1" s="1687"/>
      <c r="KID1" s="1687"/>
      <c r="KIE1" s="1687"/>
      <c r="KIF1" s="1687"/>
      <c r="KIG1" s="1687"/>
      <c r="KIH1" s="1687"/>
      <c r="KII1" s="1687"/>
      <c r="KIJ1" s="1687"/>
      <c r="KIK1" s="1687"/>
      <c r="KIL1" s="1687"/>
      <c r="KIM1" s="1687"/>
      <c r="KIN1" s="1687"/>
      <c r="KIO1" s="1687"/>
      <c r="KIP1" s="1687"/>
      <c r="KIQ1" s="1687"/>
      <c r="KIR1" s="1687"/>
      <c r="KIS1" s="1687"/>
      <c r="KIT1" s="1687"/>
      <c r="KIU1" s="1687"/>
      <c r="KIV1" s="1687"/>
      <c r="KIW1" s="1687"/>
      <c r="KIX1" s="1687"/>
      <c r="KIY1" s="1687"/>
      <c r="KIZ1" s="1687"/>
      <c r="KJA1" s="1687"/>
      <c r="KJB1" s="1687"/>
      <c r="KJC1" s="1687"/>
      <c r="KJD1" s="1687"/>
      <c r="KJE1" s="1687"/>
      <c r="KJF1" s="1687"/>
      <c r="KJG1" s="1687"/>
      <c r="KJH1" s="1687"/>
      <c r="KJI1" s="1687"/>
      <c r="KJJ1" s="1687"/>
      <c r="KJK1" s="1687"/>
      <c r="KJL1" s="1687"/>
      <c r="KJM1" s="1687"/>
      <c r="KJN1" s="1687"/>
      <c r="KJO1" s="1687"/>
      <c r="KJP1" s="1687"/>
      <c r="KJQ1" s="1687"/>
      <c r="KJR1" s="1687"/>
      <c r="KJS1" s="1687"/>
      <c r="KJT1" s="1687"/>
      <c r="KJU1" s="1687"/>
      <c r="KJV1" s="1687"/>
      <c r="KJW1" s="1687"/>
      <c r="KJX1" s="1687"/>
      <c r="KJY1" s="1687"/>
      <c r="KJZ1" s="1687"/>
      <c r="KKA1" s="1687"/>
      <c r="KKB1" s="1687"/>
      <c r="KKC1" s="1687"/>
      <c r="KKD1" s="1687"/>
      <c r="KKE1" s="1687"/>
      <c r="KKF1" s="1687"/>
      <c r="KKG1" s="1687"/>
      <c r="KKH1" s="1687"/>
      <c r="KKI1" s="1687"/>
      <c r="KKJ1" s="1687"/>
      <c r="KKK1" s="1687"/>
      <c r="KKL1" s="1687"/>
      <c r="KKM1" s="1687"/>
      <c r="KKN1" s="1687"/>
      <c r="KKO1" s="1687"/>
      <c r="KKP1" s="1687"/>
      <c r="KKQ1" s="1687"/>
      <c r="KKR1" s="1687"/>
      <c r="KKS1" s="1687"/>
      <c r="KKT1" s="1687"/>
      <c r="KKU1" s="1687"/>
      <c r="KKV1" s="1687"/>
      <c r="KKW1" s="1687"/>
      <c r="KKX1" s="1687"/>
      <c r="KKY1" s="1687"/>
      <c r="KKZ1" s="1687"/>
      <c r="KLA1" s="1687"/>
      <c r="KLB1" s="1687"/>
      <c r="KLC1" s="1687"/>
      <c r="KLD1" s="1687"/>
      <c r="KLE1" s="1687"/>
      <c r="KLF1" s="1687"/>
      <c r="KLG1" s="1687"/>
      <c r="KLH1" s="1687"/>
      <c r="KLI1" s="1687"/>
      <c r="KLJ1" s="1687"/>
      <c r="KLK1" s="1687"/>
      <c r="KLL1" s="1687"/>
      <c r="KLM1" s="1687"/>
      <c r="KLN1" s="1687"/>
      <c r="KLO1" s="1687"/>
      <c r="KLP1" s="1687"/>
      <c r="KLQ1" s="1687"/>
      <c r="KLR1" s="1687"/>
      <c r="KLS1" s="1687"/>
      <c r="KLT1" s="1687"/>
      <c r="KLU1" s="1687"/>
      <c r="KLV1" s="1687"/>
      <c r="KLW1" s="1687"/>
      <c r="KLX1" s="1687"/>
      <c r="KLY1" s="1687"/>
      <c r="KLZ1" s="1687"/>
      <c r="KMA1" s="1687"/>
      <c r="KMB1" s="1687"/>
      <c r="KMC1" s="1687"/>
      <c r="KMD1" s="1687"/>
      <c r="KME1" s="1687"/>
      <c r="KMF1" s="1687"/>
      <c r="KMG1" s="1687"/>
      <c r="KMH1" s="1687"/>
      <c r="KMI1" s="1687"/>
      <c r="KMJ1" s="1687"/>
      <c r="KMK1" s="1687"/>
      <c r="KML1" s="1687"/>
      <c r="KMM1" s="1687"/>
      <c r="KMN1" s="1687"/>
      <c r="KMO1" s="1687"/>
      <c r="KMP1" s="1687"/>
      <c r="KMQ1" s="1687"/>
      <c r="KMR1" s="1687"/>
      <c r="KMS1" s="1687"/>
      <c r="KMT1" s="1687"/>
      <c r="KMU1" s="1687"/>
      <c r="KMV1" s="1687"/>
      <c r="KMW1" s="1687"/>
      <c r="KMX1" s="1687"/>
      <c r="KMY1" s="1687"/>
      <c r="KMZ1" s="1687"/>
      <c r="KNA1" s="1687"/>
      <c r="KNB1" s="1687"/>
      <c r="KNC1" s="1687"/>
      <c r="KND1" s="1687"/>
      <c r="KNE1" s="1687"/>
      <c r="KNF1" s="1687"/>
      <c r="KNG1" s="1687"/>
      <c r="KNH1" s="1687"/>
      <c r="KNI1" s="1687"/>
      <c r="KNJ1" s="1687"/>
      <c r="KNK1" s="1687"/>
      <c r="KNL1" s="1687"/>
      <c r="KNM1" s="1687"/>
      <c r="KNN1" s="1687"/>
      <c r="KNO1" s="1687"/>
      <c r="KNP1" s="1687"/>
      <c r="KNQ1" s="1687"/>
      <c r="KNR1" s="1687"/>
      <c r="KNS1" s="1687"/>
      <c r="KNT1" s="1687"/>
      <c r="KNU1" s="1687"/>
      <c r="KNV1" s="1687"/>
      <c r="KNW1" s="1687"/>
      <c r="KNX1" s="1687"/>
      <c r="KNY1" s="1687"/>
      <c r="KNZ1" s="1687"/>
      <c r="KOA1" s="1687"/>
      <c r="KOB1" s="1687"/>
      <c r="KOC1" s="1687"/>
      <c r="KOD1" s="1687"/>
      <c r="KOE1" s="1687"/>
      <c r="KOF1" s="1687"/>
      <c r="KOG1" s="1687"/>
      <c r="KOH1" s="1687"/>
      <c r="KOI1" s="1687"/>
      <c r="KOJ1" s="1687"/>
      <c r="KOK1" s="1687"/>
      <c r="KOL1" s="1687"/>
      <c r="KOM1" s="1687"/>
      <c r="KON1" s="1687"/>
      <c r="KOO1" s="1687"/>
      <c r="KOP1" s="1687"/>
      <c r="KOQ1" s="1687"/>
      <c r="KOR1" s="1687"/>
      <c r="KOS1" s="1687"/>
      <c r="KOT1" s="1687"/>
      <c r="KOU1" s="1687"/>
      <c r="KOV1" s="1687"/>
      <c r="KOW1" s="1687"/>
      <c r="KOX1" s="1687"/>
      <c r="KOY1" s="1687"/>
      <c r="KOZ1" s="1687"/>
      <c r="KPA1" s="1687"/>
      <c r="KPB1" s="1687"/>
      <c r="KPC1" s="1687"/>
      <c r="KPD1" s="1687"/>
      <c r="KPE1" s="1687"/>
      <c r="KPF1" s="1687"/>
      <c r="KPG1" s="1687"/>
      <c r="KPH1" s="1687"/>
      <c r="KPI1" s="1687"/>
      <c r="KPJ1" s="1687"/>
      <c r="KPK1" s="1687"/>
      <c r="KPL1" s="1687"/>
      <c r="KPM1" s="1687"/>
      <c r="KPN1" s="1687"/>
      <c r="KPO1" s="1687"/>
      <c r="KPP1" s="1687"/>
      <c r="KPQ1" s="1687"/>
      <c r="KPR1" s="1687"/>
      <c r="KPS1" s="1687"/>
      <c r="KPT1" s="1687"/>
      <c r="KPU1" s="1687"/>
      <c r="KPV1" s="1687"/>
      <c r="KPW1" s="1687"/>
      <c r="KPX1" s="1687"/>
      <c r="KPY1" s="1687"/>
      <c r="KPZ1" s="1687"/>
      <c r="KQA1" s="1687"/>
      <c r="KQB1" s="1687"/>
      <c r="KQC1" s="1687"/>
      <c r="KQD1" s="1687"/>
      <c r="KQE1" s="1687"/>
      <c r="KQF1" s="1687"/>
      <c r="KQG1" s="1687"/>
      <c r="KQH1" s="1687"/>
      <c r="KQI1" s="1687"/>
      <c r="KQJ1" s="1687"/>
      <c r="KQK1" s="1687"/>
      <c r="KQL1" s="1687"/>
      <c r="KQM1" s="1687"/>
      <c r="KQN1" s="1687"/>
      <c r="KQO1" s="1687"/>
      <c r="KQP1" s="1687"/>
      <c r="KQQ1" s="1687"/>
      <c r="KQR1" s="1687"/>
      <c r="KQS1" s="1687"/>
      <c r="KQT1" s="1687"/>
      <c r="KQU1" s="1687"/>
      <c r="KQV1" s="1687"/>
      <c r="KQW1" s="1687"/>
      <c r="KQX1" s="1687"/>
      <c r="KQY1" s="1687"/>
      <c r="KQZ1" s="1687"/>
      <c r="KRA1" s="1687"/>
      <c r="KRB1" s="1687"/>
      <c r="KRC1" s="1687"/>
      <c r="KRD1" s="1687"/>
      <c r="KRE1" s="1687"/>
      <c r="KRF1" s="1687"/>
      <c r="KRG1" s="1687"/>
      <c r="KRH1" s="1687"/>
      <c r="KRI1" s="1687"/>
      <c r="KRJ1" s="1687"/>
      <c r="KRK1" s="1687"/>
      <c r="KRL1" s="1687"/>
      <c r="KRM1" s="1687"/>
      <c r="KRN1" s="1687"/>
      <c r="KRO1" s="1687"/>
      <c r="KRP1" s="1687"/>
      <c r="KRQ1" s="1687"/>
      <c r="KRR1" s="1687"/>
      <c r="KRS1" s="1687"/>
      <c r="KRT1" s="1687"/>
      <c r="KRU1" s="1687"/>
      <c r="KRV1" s="1687"/>
      <c r="KRW1" s="1687"/>
      <c r="KRX1" s="1687"/>
      <c r="KRY1" s="1687"/>
      <c r="KRZ1" s="1687"/>
      <c r="KSA1" s="1687"/>
      <c r="KSB1" s="1687"/>
      <c r="KSC1" s="1687"/>
      <c r="KSD1" s="1687"/>
      <c r="KSE1" s="1687"/>
      <c r="KSF1" s="1687"/>
      <c r="KSG1" s="1687"/>
      <c r="KSH1" s="1687"/>
      <c r="KSI1" s="1687"/>
      <c r="KSJ1" s="1687"/>
      <c r="KSK1" s="1687"/>
      <c r="KSL1" s="1687"/>
      <c r="KSM1" s="1687"/>
      <c r="KSN1" s="1687"/>
      <c r="KSO1" s="1687"/>
      <c r="KSP1" s="1687"/>
      <c r="KSQ1" s="1687"/>
      <c r="KSR1" s="1687"/>
      <c r="KSS1" s="1687"/>
      <c r="KST1" s="1687"/>
      <c r="KSU1" s="1687"/>
      <c r="KSV1" s="1687"/>
      <c r="KSW1" s="1687"/>
      <c r="KSX1" s="1687"/>
      <c r="KSY1" s="1687"/>
      <c r="KSZ1" s="1687"/>
      <c r="KTA1" s="1687"/>
      <c r="KTB1" s="1687"/>
      <c r="KTC1" s="1687"/>
      <c r="KTD1" s="1687"/>
      <c r="KTE1" s="1687"/>
      <c r="KTF1" s="1687"/>
      <c r="KTG1" s="1687"/>
      <c r="KTH1" s="1687"/>
      <c r="KTI1" s="1687"/>
      <c r="KTJ1" s="1687"/>
      <c r="KTK1" s="1687"/>
      <c r="KTL1" s="1687"/>
      <c r="KTM1" s="1687"/>
      <c r="KTN1" s="1687"/>
      <c r="KTO1" s="1687"/>
      <c r="KTP1" s="1687"/>
      <c r="KTQ1" s="1687"/>
      <c r="KTR1" s="1687"/>
      <c r="KTS1" s="1687"/>
      <c r="KTT1" s="1687"/>
      <c r="KTU1" s="1687"/>
      <c r="KTV1" s="1687"/>
      <c r="KTW1" s="1687"/>
      <c r="KTX1" s="1687"/>
      <c r="KTY1" s="1687"/>
      <c r="KTZ1" s="1687"/>
      <c r="KUA1" s="1687"/>
      <c r="KUB1" s="1687"/>
      <c r="KUC1" s="1687"/>
      <c r="KUD1" s="1687"/>
      <c r="KUE1" s="1687"/>
      <c r="KUF1" s="1687"/>
      <c r="KUG1" s="1687"/>
      <c r="KUH1" s="1687"/>
      <c r="KUI1" s="1687"/>
      <c r="KUJ1" s="1687"/>
      <c r="KUK1" s="1687"/>
      <c r="KUL1" s="1687"/>
      <c r="KUM1" s="1687"/>
      <c r="KUN1" s="1687"/>
      <c r="KUO1" s="1687"/>
      <c r="KUP1" s="1687"/>
      <c r="KUQ1" s="1687"/>
      <c r="KUR1" s="1687"/>
      <c r="KUS1" s="1687"/>
      <c r="KUT1" s="1687"/>
      <c r="KUU1" s="1687"/>
      <c r="KUV1" s="1687"/>
      <c r="KUW1" s="1687"/>
      <c r="KUX1" s="1687"/>
      <c r="KUY1" s="1687"/>
      <c r="KUZ1" s="1687"/>
      <c r="KVA1" s="1687"/>
      <c r="KVB1" s="1687"/>
      <c r="KVC1" s="1687"/>
      <c r="KVD1" s="1687"/>
      <c r="KVE1" s="1687"/>
      <c r="KVF1" s="1687"/>
      <c r="KVG1" s="1687"/>
      <c r="KVH1" s="1687"/>
      <c r="KVI1" s="1687"/>
      <c r="KVJ1" s="1687"/>
      <c r="KVK1" s="1687"/>
      <c r="KVL1" s="1687"/>
      <c r="KVM1" s="1687"/>
      <c r="KVN1" s="1687"/>
      <c r="KVO1" s="1687"/>
      <c r="KVP1" s="1687"/>
      <c r="KVQ1" s="1687"/>
      <c r="KVR1" s="1687"/>
      <c r="KVS1" s="1687"/>
      <c r="KVT1" s="1687"/>
      <c r="KVU1" s="1687"/>
      <c r="KVV1" s="1687"/>
      <c r="KVW1" s="1687"/>
      <c r="KVX1" s="1687"/>
      <c r="KVY1" s="1687"/>
      <c r="KVZ1" s="1687"/>
      <c r="KWA1" s="1687"/>
      <c r="KWB1" s="1687"/>
      <c r="KWC1" s="1687"/>
      <c r="KWD1" s="1687"/>
      <c r="KWE1" s="1687"/>
      <c r="KWF1" s="1687"/>
      <c r="KWG1" s="1687"/>
      <c r="KWH1" s="1687"/>
      <c r="KWI1" s="1687"/>
      <c r="KWJ1" s="1687"/>
      <c r="KWK1" s="1687"/>
      <c r="KWL1" s="1687"/>
      <c r="KWM1" s="1687"/>
      <c r="KWN1" s="1687"/>
      <c r="KWO1" s="1687"/>
      <c r="KWP1" s="1687"/>
      <c r="KWQ1" s="1687"/>
      <c r="KWR1" s="1687"/>
      <c r="KWS1" s="1687"/>
      <c r="KWT1" s="1687"/>
      <c r="KWU1" s="1687"/>
      <c r="KWV1" s="1687"/>
      <c r="KWW1" s="1687"/>
      <c r="KWX1" s="1687"/>
      <c r="KWY1" s="1687"/>
      <c r="KWZ1" s="1687"/>
      <c r="KXA1" s="1687"/>
      <c r="KXB1" s="1687"/>
      <c r="KXC1" s="1687"/>
      <c r="KXD1" s="1687"/>
      <c r="KXE1" s="1687"/>
      <c r="KXF1" s="1687"/>
      <c r="KXG1" s="1687"/>
      <c r="KXH1" s="1687"/>
      <c r="KXI1" s="1687"/>
      <c r="KXJ1" s="1687"/>
      <c r="KXK1" s="1687"/>
      <c r="KXL1" s="1687"/>
      <c r="KXM1" s="1687"/>
      <c r="KXN1" s="1687"/>
      <c r="KXO1" s="1687"/>
      <c r="KXP1" s="1687"/>
      <c r="KXQ1" s="1687"/>
      <c r="KXR1" s="1687"/>
      <c r="KXS1" s="1687"/>
      <c r="KXT1" s="1687"/>
      <c r="KXU1" s="1687"/>
      <c r="KXV1" s="1687"/>
      <c r="KXW1" s="1687"/>
      <c r="KXX1" s="1687"/>
      <c r="KXY1" s="1687"/>
      <c r="KXZ1" s="1687"/>
      <c r="KYA1" s="1687"/>
      <c r="KYB1" s="1687"/>
      <c r="KYC1" s="1687"/>
      <c r="KYD1" s="1687"/>
      <c r="KYE1" s="1687"/>
      <c r="KYF1" s="1687"/>
      <c r="KYG1" s="1687"/>
      <c r="KYH1" s="1687"/>
      <c r="KYI1" s="1687"/>
      <c r="KYJ1" s="1687"/>
      <c r="KYK1" s="1687"/>
      <c r="KYL1" s="1687"/>
      <c r="KYM1" s="1687"/>
      <c r="KYN1" s="1687"/>
      <c r="KYO1" s="1687"/>
      <c r="KYP1" s="1687"/>
      <c r="KYQ1" s="1687"/>
      <c r="KYR1" s="1687"/>
      <c r="KYS1" s="1687"/>
      <c r="KYT1" s="1687"/>
      <c r="KYU1" s="1687"/>
      <c r="KYV1" s="1687"/>
      <c r="KYW1" s="1687"/>
      <c r="KYX1" s="1687"/>
      <c r="KYY1" s="1687"/>
      <c r="KYZ1" s="1687"/>
      <c r="KZA1" s="1687"/>
      <c r="KZB1" s="1687"/>
      <c r="KZC1" s="1687"/>
      <c r="KZD1" s="1687"/>
      <c r="KZE1" s="1687"/>
      <c r="KZF1" s="1687"/>
      <c r="KZG1" s="1687"/>
      <c r="KZH1" s="1687"/>
      <c r="KZI1" s="1687"/>
      <c r="KZJ1" s="1687"/>
      <c r="KZK1" s="1687"/>
      <c r="KZL1" s="1687"/>
      <c r="KZM1" s="1687"/>
      <c r="KZN1" s="1687"/>
      <c r="KZO1" s="1687"/>
      <c r="KZP1" s="1687"/>
      <c r="KZQ1" s="1687"/>
      <c r="KZR1" s="1687"/>
      <c r="KZS1" s="1687"/>
      <c r="KZT1" s="1687"/>
      <c r="KZU1" s="1687"/>
      <c r="KZV1" s="1687"/>
      <c r="KZW1" s="1687"/>
      <c r="KZX1" s="1687"/>
      <c r="KZY1" s="1687"/>
      <c r="KZZ1" s="1687"/>
      <c r="LAA1" s="1687"/>
      <c r="LAB1" s="1687"/>
      <c r="LAC1" s="1687"/>
      <c r="LAD1" s="1687"/>
      <c r="LAE1" s="1687"/>
      <c r="LAF1" s="1687"/>
      <c r="LAG1" s="1687"/>
      <c r="LAH1" s="1687"/>
      <c r="LAI1" s="1687"/>
      <c r="LAJ1" s="1687"/>
      <c r="LAK1" s="1687"/>
      <c r="LAL1" s="1687"/>
      <c r="LAM1" s="1687"/>
      <c r="LAN1" s="1687"/>
      <c r="LAO1" s="1687"/>
      <c r="LAP1" s="1687"/>
      <c r="LAQ1" s="1687"/>
      <c r="LAR1" s="1687"/>
      <c r="LAS1" s="1687"/>
      <c r="LAT1" s="1687"/>
      <c r="LAU1" s="1687"/>
      <c r="LAV1" s="1687"/>
      <c r="LAW1" s="1687"/>
      <c r="LAX1" s="1687"/>
      <c r="LAY1" s="1687"/>
      <c r="LAZ1" s="1687"/>
      <c r="LBA1" s="1687"/>
      <c r="LBB1" s="1687"/>
      <c r="LBC1" s="1687"/>
      <c r="LBD1" s="1687"/>
      <c r="LBE1" s="1687"/>
      <c r="LBF1" s="1687"/>
      <c r="LBG1" s="1687"/>
      <c r="LBH1" s="1687"/>
      <c r="LBI1" s="1687"/>
      <c r="LBJ1" s="1687"/>
      <c r="LBK1" s="1687"/>
      <c r="LBL1" s="1687"/>
      <c r="LBM1" s="1687"/>
      <c r="LBN1" s="1687"/>
      <c r="LBO1" s="1687"/>
      <c r="LBP1" s="1687"/>
      <c r="LBQ1" s="1687"/>
      <c r="LBR1" s="1687"/>
      <c r="LBS1" s="1687"/>
      <c r="LBT1" s="1687"/>
      <c r="LBU1" s="1687"/>
      <c r="LBV1" s="1687"/>
      <c r="LBW1" s="1687"/>
      <c r="LBX1" s="1687"/>
      <c r="LBY1" s="1687"/>
      <c r="LBZ1" s="1687"/>
      <c r="LCA1" s="1687"/>
      <c r="LCB1" s="1687"/>
      <c r="LCC1" s="1687"/>
      <c r="LCD1" s="1687"/>
      <c r="LCE1" s="1687"/>
      <c r="LCF1" s="1687"/>
      <c r="LCG1" s="1687"/>
      <c r="LCH1" s="1687"/>
      <c r="LCI1" s="1687"/>
      <c r="LCJ1" s="1687"/>
      <c r="LCK1" s="1687"/>
      <c r="LCL1" s="1687"/>
      <c r="LCM1" s="1687"/>
      <c r="LCN1" s="1687"/>
      <c r="LCO1" s="1687"/>
      <c r="LCP1" s="1687"/>
      <c r="LCQ1" s="1687"/>
      <c r="LCR1" s="1687"/>
      <c r="LCS1" s="1687"/>
      <c r="LCT1" s="1687"/>
      <c r="LCU1" s="1687"/>
      <c r="LCV1" s="1687"/>
      <c r="LCW1" s="1687"/>
      <c r="LCX1" s="1687"/>
      <c r="LCY1" s="1687"/>
      <c r="LCZ1" s="1687"/>
      <c r="LDA1" s="1687"/>
      <c r="LDB1" s="1687"/>
      <c r="LDC1" s="1687"/>
      <c r="LDD1" s="1687"/>
      <c r="LDE1" s="1687"/>
      <c r="LDF1" s="1687"/>
      <c r="LDG1" s="1687"/>
      <c r="LDH1" s="1687"/>
      <c r="LDI1" s="1687"/>
      <c r="LDJ1" s="1687"/>
      <c r="LDK1" s="1687"/>
      <c r="LDL1" s="1687"/>
      <c r="LDM1" s="1687"/>
      <c r="LDN1" s="1687"/>
      <c r="LDO1" s="1687"/>
      <c r="LDP1" s="1687"/>
      <c r="LDQ1" s="1687"/>
      <c r="LDR1" s="1687"/>
      <c r="LDS1" s="1687"/>
      <c r="LDT1" s="1687"/>
      <c r="LDU1" s="1687"/>
      <c r="LDV1" s="1687"/>
      <c r="LDW1" s="1687"/>
      <c r="LDX1" s="1687"/>
      <c r="LDY1" s="1687"/>
      <c r="LDZ1" s="1687"/>
      <c r="LEA1" s="1687"/>
      <c r="LEB1" s="1687"/>
      <c r="LEC1" s="1687"/>
      <c r="LED1" s="1687"/>
      <c r="LEE1" s="1687"/>
      <c r="LEF1" s="1687"/>
      <c r="LEG1" s="1687"/>
      <c r="LEH1" s="1687"/>
      <c r="LEI1" s="1687"/>
      <c r="LEJ1" s="1687"/>
      <c r="LEK1" s="1687"/>
      <c r="LEL1" s="1687"/>
      <c r="LEM1" s="1687"/>
      <c r="LEN1" s="1687"/>
      <c r="LEO1" s="1687"/>
      <c r="LEP1" s="1687"/>
      <c r="LEQ1" s="1687"/>
      <c r="LER1" s="1687"/>
      <c r="LES1" s="1687"/>
      <c r="LET1" s="1687"/>
      <c r="LEU1" s="1687"/>
      <c r="LEV1" s="1687"/>
      <c r="LEW1" s="1687"/>
      <c r="LEX1" s="1687"/>
      <c r="LEY1" s="1687"/>
      <c r="LEZ1" s="1687"/>
      <c r="LFA1" s="1687"/>
      <c r="LFB1" s="1687"/>
      <c r="LFC1" s="1687"/>
      <c r="LFD1" s="1687"/>
      <c r="LFE1" s="1687"/>
      <c r="LFF1" s="1687"/>
      <c r="LFG1" s="1687"/>
      <c r="LFH1" s="1687"/>
      <c r="LFI1" s="1687"/>
      <c r="LFJ1" s="1687"/>
      <c r="LFK1" s="1687"/>
      <c r="LFL1" s="1687"/>
      <c r="LFM1" s="1687"/>
      <c r="LFN1" s="1687"/>
      <c r="LFO1" s="1687"/>
      <c r="LFP1" s="1687"/>
      <c r="LFQ1" s="1687"/>
      <c r="LFR1" s="1687"/>
      <c r="LFS1" s="1687"/>
      <c r="LFT1" s="1687"/>
      <c r="LFU1" s="1687"/>
      <c r="LFV1" s="1687"/>
      <c r="LFW1" s="1687"/>
      <c r="LFX1" s="1687"/>
      <c r="LFY1" s="1687"/>
      <c r="LFZ1" s="1687"/>
      <c r="LGA1" s="1687"/>
      <c r="LGB1" s="1687"/>
      <c r="LGC1" s="1687"/>
      <c r="LGD1" s="1687"/>
      <c r="LGE1" s="1687"/>
      <c r="LGF1" s="1687"/>
      <c r="LGG1" s="1687"/>
      <c r="LGH1" s="1687"/>
      <c r="LGI1" s="1687"/>
      <c r="LGJ1" s="1687"/>
      <c r="LGK1" s="1687"/>
      <c r="LGL1" s="1687"/>
      <c r="LGM1" s="1687"/>
      <c r="LGN1" s="1687"/>
      <c r="LGO1" s="1687"/>
      <c r="LGP1" s="1687"/>
      <c r="LGQ1" s="1687"/>
      <c r="LGR1" s="1687"/>
      <c r="LGS1" s="1687"/>
      <c r="LGT1" s="1687"/>
      <c r="LGU1" s="1687"/>
      <c r="LGV1" s="1687"/>
      <c r="LGW1" s="1687"/>
      <c r="LGX1" s="1687"/>
      <c r="LGY1" s="1687"/>
      <c r="LGZ1" s="1687"/>
      <c r="LHA1" s="1687"/>
      <c r="LHB1" s="1687"/>
      <c r="LHC1" s="1687"/>
      <c r="LHD1" s="1687"/>
      <c r="LHE1" s="1687"/>
      <c r="LHF1" s="1687"/>
      <c r="LHG1" s="1687"/>
      <c r="LHH1" s="1687"/>
      <c r="LHI1" s="1687"/>
      <c r="LHJ1" s="1687"/>
      <c r="LHK1" s="1687"/>
      <c r="LHL1" s="1687"/>
      <c r="LHM1" s="1687"/>
      <c r="LHN1" s="1687"/>
      <c r="LHO1" s="1687"/>
      <c r="LHP1" s="1687"/>
      <c r="LHQ1" s="1687"/>
      <c r="LHR1" s="1687"/>
      <c r="LHS1" s="1687"/>
      <c r="LHT1" s="1687"/>
      <c r="LHU1" s="1687"/>
      <c r="LHV1" s="1687"/>
      <c r="LHW1" s="1687"/>
      <c r="LHX1" s="1687"/>
      <c r="LHY1" s="1687"/>
      <c r="LHZ1" s="1687"/>
      <c r="LIA1" s="1687"/>
      <c r="LIB1" s="1687"/>
      <c r="LIC1" s="1687"/>
      <c r="LID1" s="1687"/>
      <c r="LIE1" s="1687"/>
      <c r="LIF1" s="1687"/>
      <c r="LIG1" s="1687"/>
      <c r="LIH1" s="1687"/>
      <c r="LII1" s="1687"/>
      <c r="LIJ1" s="1687"/>
      <c r="LIK1" s="1687"/>
      <c r="LIL1" s="1687"/>
      <c r="LIM1" s="1687"/>
      <c r="LIN1" s="1687"/>
      <c r="LIO1" s="1687"/>
      <c r="LIP1" s="1687"/>
      <c r="LIQ1" s="1687"/>
      <c r="LIR1" s="1687"/>
      <c r="LIS1" s="1687"/>
      <c r="LIT1" s="1687"/>
      <c r="LIU1" s="1687"/>
      <c r="LIV1" s="1687"/>
      <c r="LIW1" s="1687"/>
      <c r="LIX1" s="1687"/>
      <c r="LIY1" s="1687"/>
      <c r="LIZ1" s="1687"/>
      <c r="LJA1" s="1687"/>
      <c r="LJB1" s="1687"/>
      <c r="LJC1" s="1687"/>
      <c r="LJD1" s="1687"/>
      <c r="LJE1" s="1687"/>
      <c r="LJF1" s="1687"/>
      <c r="LJG1" s="1687"/>
      <c r="LJH1" s="1687"/>
      <c r="LJI1" s="1687"/>
      <c r="LJJ1" s="1687"/>
      <c r="LJK1" s="1687"/>
      <c r="LJL1" s="1687"/>
      <c r="LJM1" s="1687"/>
      <c r="LJN1" s="1687"/>
      <c r="LJO1" s="1687"/>
      <c r="LJP1" s="1687"/>
      <c r="LJQ1" s="1687"/>
      <c r="LJR1" s="1687"/>
      <c r="LJS1" s="1687"/>
      <c r="LJT1" s="1687"/>
      <c r="LJU1" s="1687"/>
      <c r="LJV1" s="1687"/>
      <c r="LJW1" s="1687"/>
      <c r="LJX1" s="1687"/>
      <c r="LJY1" s="1687"/>
      <c r="LJZ1" s="1687"/>
      <c r="LKA1" s="1687"/>
      <c r="LKB1" s="1687"/>
      <c r="LKC1" s="1687"/>
      <c r="LKD1" s="1687"/>
      <c r="LKE1" s="1687"/>
      <c r="LKF1" s="1687"/>
      <c r="LKG1" s="1687"/>
      <c r="LKH1" s="1687"/>
      <c r="LKI1" s="1687"/>
      <c r="LKJ1" s="1687"/>
      <c r="LKK1" s="1687"/>
      <c r="LKL1" s="1687"/>
      <c r="LKM1" s="1687"/>
      <c r="LKN1" s="1687"/>
      <c r="LKO1" s="1687"/>
      <c r="LKP1" s="1687"/>
      <c r="LKQ1" s="1687"/>
      <c r="LKR1" s="1687"/>
      <c r="LKS1" s="1687"/>
      <c r="LKT1" s="1687"/>
      <c r="LKU1" s="1687"/>
      <c r="LKV1" s="1687"/>
      <c r="LKW1" s="1687"/>
      <c r="LKX1" s="1687"/>
      <c r="LKY1" s="1687"/>
      <c r="LKZ1" s="1687"/>
      <c r="LLA1" s="1687"/>
      <c r="LLB1" s="1687"/>
      <c r="LLC1" s="1687"/>
      <c r="LLD1" s="1687"/>
      <c r="LLE1" s="1687"/>
      <c r="LLF1" s="1687"/>
      <c r="LLG1" s="1687"/>
      <c r="LLH1" s="1687"/>
      <c r="LLI1" s="1687"/>
      <c r="LLJ1" s="1687"/>
      <c r="LLK1" s="1687"/>
      <c r="LLL1" s="1687"/>
      <c r="LLM1" s="1687"/>
      <c r="LLN1" s="1687"/>
      <c r="LLO1" s="1687"/>
      <c r="LLP1" s="1687"/>
      <c r="LLQ1" s="1687"/>
      <c r="LLR1" s="1687"/>
      <c r="LLS1" s="1687"/>
      <c r="LLT1" s="1687"/>
      <c r="LLU1" s="1687"/>
      <c r="LLV1" s="1687"/>
      <c r="LLW1" s="1687"/>
      <c r="LLX1" s="1687"/>
      <c r="LLY1" s="1687"/>
      <c r="LLZ1" s="1687"/>
      <c r="LMA1" s="1687"/>
      <c r="LMB1" s="1687"/>
      <c r="LMC1" s="1687"/>
      <c r="LMD1" s="1687"/>
      <c r="LME1" s="1687"/>
      <c r="LMF1" s="1687"/>
      <c r="LMG1" s="1687"/>
      <c r="LMH1" s="1687"/>
      <c r="LMI1" s="1687"/>
      <c r="LMJ1" s="1687"/>
      <c r="LMK1" s="1687"/>
      <c r="LML1" s="1687"/>
      <c r="LMM1" s="1687"/>
      <c r="LMN1" s="1687"/>
      <c r="LMO1" s="1687"/>
      <c r="LMP1" s="1687"/>
      <c r="LMQ1" s="1687"/>
      <c r="LMR1" s="1687"/>
      <c r="LMS1" s="1687"/>
      <c r="LMT1" s="1687"/>
      <c r="LMU1" s="1687"/>
      <c r="LMV1" s="1687"/>
      <c r="LMW1" s="1687"/>
      <c r="LMX1" s="1687"/>
      <c r="LMY1" s="1687"/>
      <c r="LMZ1" s="1687"/>
      <c r="LNA1" s="1687"/>
      <c r="LNB1" s="1687"/>
      <c r="LNC1" s="1687"/>
      <c r="LND1" s="1687"/>
      <c r="LNE1" s="1687"/>
      <c r="LNF1" s="1687"/>
      <c r="LNG1" s="1687"/>
      <c r="LNH1" s="1687"/>
      <c r="LNI1" s="1687"/>
      <c r="LNJ1" s="1687"/>
      <c r="LNK1" s="1687"/>
      <c r="LNL1" s="1687"/>
      <c r="LNM1" s="1687"/>
      <c r="LNN1" s="1687"/>
      <c r="LNO1" s="1687"/>
      <c r="LNP1" s="1687"/>
      <c r="LNQ1" s="1687"/>
      <c r="LNR1" s="1687"/>
      <c r="LNS1" s="1687"/>
      <c r="LNT1" s="1687"/>
      <c r="LNU1" s="1687"/>
      <c r="LNV1" s="1687"/>
      <c r="LNW1" s="1687"/>
      <c r="LNX1" s="1687"/>
      <c r="LNY1" s="1687"/>
      <c r="LNZ1" s="1687"/>
      <c r="LOA1" s="1687"/>
      <c r="LOB1" s="1687"/>
      <c r="LOC1" s="1687"/>
      <c r="LOD1" s="1687"/>
      <c r="LOE1" s="1687"/>
      <c r="LOF1" s="1687"/>
      <c r="LOG1" s="1687"/>
      <c r="LOH1" s="1687"/>
      <c r="LOI1" s="1687"/>
      <c r="LOJ1" s="1687"/>
      <c r="LOK1" s="1687"/>
      <c r="LOL1" s="1687"/>
      <c r="LOM1" s="1687"/>
      <c r="LON1" s="1687"/>
      <c r="LOO1" s="1687"/>
      <c r="LOP1" s="1687"/>
      <c r="LOQ1" s="1687"/>
      <c r="LOR1" s="1687"/>
      <c r="LOS1" s="1687"/>
      <c r="LOT1" s="1687"/>
      <c r="LOU1" s="1687"/>
      <c r="LOV1" s="1687"/>
      <c r="LOW1" s="1687"/>
      <c r="LOX1" s="1687"/>
      <c r="LOY1" s="1687"/>
      <c r="LOZ1" s="1687"/>
      <c r="LPA1" s="1687"/>
      <c r="LPB1" s="1687"/>
      <c r="LPC1" s="1687"/>
      <c r="LPD1" s="1687"/>
      <c r="LPE1" s="1687"/>
      <c r="LPF1" s="1687"/>
      <c r="LPG1" s="1687"/>
      <c r="LPH1" s="1687"/>
      <c r="LPI1" s="1687"/>
      <c r="LPJ1" s="1687"/>
      <c r="LPK1" s="1687"/>
      <c r="LPL1" s="1687"/>
      <c r="LPM1" s="1687"/>
      <c r="LPN1" s="1687"/>
      <c r="LPO1" s="1687"/>
      <c r="LPP1" s="1687"/>
      <c r="LPQ1" s="1687"/>
      <c r="LPR1" s="1687"/>
      <c r="LPS1" s="1687"/>
      <c r="LPT1" s="1687"/>
      <c r="LPU1" s="1687"/>
      <c r="LPV1" s="1687"/>
      <c r="LPW1" s="1687"/>
      <c r="LPX1" s="1687"/>
      <c r="LPY1" s="1687"/>
      <c r="LPZ1" s="1687"/>
      <c r="LQA1" s="1687"/>
      <c r="LQB1" s="1687"/>
      <c r="LQC1" s="1687"/>
      <c r="LQD1" s="1687"/>
      <c r="LQE1" s="1687"/>
      <c r="LQF1" s="1687"/>
      <c r="LQG1" s="1687"/>
      <c r="LQH1" s="1687"/>
      <c r="LQI1" s="1687"/>
      <c r="LQJ1" s="1687"/>
      <c r="LQK1" s="1687"/>
      <c r="LQL1" s="1687"/>
      <c r="LQM1" s="1687"/>
      <c r="LQN1" s="1687"/>
      <c r="LQO1" s="1687"/>
      <c r="LQP1" s="1687"/>
      <c r="LQQ1" s="1687"/>
      <c r="LQR1" s="1687"/>
      <c r="LQS1" s="1687"/>
      <c r="LQT1" s="1687"/>
      <c r="LQU1" s="1687"/>
      <c r="LQV1" s="1687"/>
      <c r="LQW1" s="1687"/>
      <c r="LQX1" s="1687"/>
      <c r="LQY1" s="1687"/>
      <c r="LQZ1" s="1687"/>
      <c r="LRA1" s="1687"/>
      <c r="LRB1" s="1687"/>
      <c r="LRC1" s="1687"/>
      <c r="LRD1" s="1687"/>
      <c r="LRE1" s="1687"/>
      <c r="LRF1" s="1687"/>
      <c r="LRG1" s="1687"/>
      <c r="LRH1" s="1687"/>
      <c r="LRI1" s="1687"/>
      <c r="LRJ1" s="1687"/>
      <c r="LRK1" s="1687"/>
      <c r="LRL1" s="1687"/>
      <c r="LRM1" s="1687"/>
      <c r="LRN1" s="1687"/>
      <c r="LRO1" s="1687"/>
      <c r="LRP1" s="1687"/>
      <c r="LRQ1" s="1687"/>
      <c r="LRR1" s="1687"/>
      <c r="LRS1" s="1687"/>
      <c r="LRT1" s="1687"/>
      <c r="LRU1" s="1687"/>
      <c r="LRV1" s="1687"/>
      <c r="LRW1" s="1687"/>
      <c r="LRX1" s="1687"/>
      <c r="LRY1" s="1687"/>
      <c r="LRZ1" s="1687"/>
      <c r="LSA1" s="1687"/>
      <c r="LSB1" s="1687"/>
      <c r="LSC1" s="1687"/>
      <c r="LSD1" s="1687"/>
      <c r="LSE1" s="1687"/>
      <c r="LSF1" s="1687"/>
      <c r="LSG1" s="1687"/>
      <c r="LSH1" s="1687"/>
      <c r="LSI1" s="1687"/>
      <c r="LSJ1" s="1687"/>
      <c r="LSK1" s="1687"/>
      <c r="LSL1" s="1687"/>
      <c r="LSM1" s="1687"/>
      <c r="LSN1" s="1687"/>
      <c r="LSO1" s="1687"/>
      <c r="LSP1" s="1687"/>
      <c r="LSQ1" s="1687"/>
      <c r="LSR1" s="1687"/>
      <c r="LSS1" s="1687"/>
      <c r="LST1" s="1687"/>
      <c r="LSU1" s="1687"/>
      <c r="LSV1" s="1687"/>
      <c r="LSW1" s="1687"/>
      <c r="LSX1" s="1687"/>
      <c r="LSY1" s="1687"/>
      <c r="LSZ1" s="1687"/>
      <c r="LTA1" s="1687"/>
      <c r="LTB1" s="1687"/>
      <c r="LTC1" s="1687"/>
      <c r="LTD1" s="1687"/>
      <c r="LTE1" s="1687"/>
      <c r="LTF1" s="1687"/>
      <c r="LTG1" s="1687"/>
      <c r="LTH1" s="1687"/>
      <c r="LTI1" s="1687"/>
      <c r="LTJ1" s="1687"/>
      <c r="LTK1" s="1687"/>
      <c r="LTL1" s="1687"/>
      <c r="LTM1" s="1687"/>
      <c r="LTN1" s="1687"/>
      <c r="LTO1" s="1687"/>
      <c r="LTP1" s="1687"/>
      <c r="LTQ1" s="1687"/>
      <c r="LTR1" s="1687"/>
      <c r="LTS1" s="1687"/>
      <c r="LTT1" s="1687"/>
      <c r="LTU1" s="1687"/>
      <c r="LTV1" s="1687"/>
      <c r="LTW1" s="1687"/>
      <c r="LTX1" s="1687"/>
      <c r="LTY1" s="1687"/>
      <c r="LTZ1" s="1687"/>
      <c r="LUA1" s="1687"/>
      <c r="LUB1" s="1687"/>
      <c r="LUC1" s="1687"/>
      <c r="LUD1" s="1687"/>
      <c r="LUE1" s="1687"/>
      <c r="LUF1" s="1687"/>
      <c r="LUG1" s="1687"/>
      <c r="LUH1" s="1687"/>
      <c r="LUI1" s="1687"/>
      <c r="LUJ1" s="1687"/>
      <c r="LUK1" s="1687"/>
      <c r="LUL1" s="1687"/>
      <c r="LUM1" s="1687"/>
      <c r="LUN1" s="1687"/>
      <c r="LUO1" s="1687"/>
      <c r="LUP1" s="1687"/>
      <c r="LUQ1" s="1687"/>
      <c r="LUR1" s="1687"/>
      <c r="LUS1" s="1687"/>
      <c r="LUT1" s="1687"/>
      <c r="LUU1" s="1687"/>
      <c r="LUV1" s="1687"/>
      <c r="LUW1" s="1687"/>
      <c r="LUX1" s="1687"/>
      <c r="LUY1" s="1687"/>
      <c r="LUZ1" s="1687"/>
      <c r="LVA1" s="1687"/>
      <c r="LVB1" s="1687"/>
      <c r="LVC1" s="1687"/>
      <c r="LVD1" s="1687"/>
      <c r="LVE1" s="1687"/>
      <c r="LVF1" s="1687"/>
      <c r="LVG1" s="1687"/>
      <c r="LVH1" s="1687"/>
      <c r="LVI1" s="1687"/>
      <c r="LVJ1" s="1687"/>
      <c r="LVK1" s="1687"/>
      <c r="LVL1" s="1687"/>
      <c r="LVM1" s="1687"/>
      <c r="LVN1" s="1687"/>
      <c r="LVO1" s="1687"/>
      <c r="LVP1" s="1687"/>
      <c r="LVQ1" s="1687"/>
      <c r="LVR1" s="1687"/>
      <c r="LVS1" s="1687"/>
      <c r="LVT1" s="1687"/>
      <c r="LVU1" s="1687"/>
      <c r="LVV1" s="1687"/>
      <c r="LVW1" s="1687"/>
      <c r="LVX1" s="1687"/>
      <c r="LVY1" s="1687"/>
      <c r="LVZ1" s="1687"/>
      <c r="LWA1" s="1687"/>
      <c r="LWB1" s="1687"/>
      <c r="LWC1" s="1687"/>
      <c r="LWD1" s="1687"/>
      <c r="LWE1" s="1687"/>
      <c r="LWF1" s="1687"/>
      <c r="LWG1" s="1687"/>
      <c r="LWH1" s="1687"/>
      <c r="LWI1" s="1687"/>
      <c r="LWJ1" s="1687"/>
      <c r="LWK1" s="1687"/>
      <c r="LWL1" s="1687"/>
      <c r="LWM1" s="1687"/>
      <c r="LWN1" s="1687"/>
      <c r="LWO1" s="1687"/>
      <c r="LWP1" s="1687"/>
      <c r="LWQ1" s="1687"/>
      <c r="LWR1" s="1687"/>
      <c r="LWS1" s="1687"/>
      <c r="LWT1" s="1687"/>
      <c r="LWU1" s="1687"/>
      <c r="LWV1" s="1687"/>
      <c r="LWW1" s="1687"/>
      <c r="LWX1" s="1687"/>
      <c r="LWY1" s="1687"/>
      <c r="LWZ1" s="1687"/>
      <c r="LXA1" s="1687"/>
      <c r="LXB1" s="1687"/>
      <c r="LXC1" s="1687"/>
      <c r="LXD1" s="1687"/>
      <c r="LXE1" s="1687"/>
      <c r="LXF1" s="1687"/>
      <c r="LXG1" s="1687"/>
      <c r="LXH1" s="1687"/>
      <c r="LXI1" s="1687"/>
      <c r="LXJ1" s="1687"/>
      <c r="LXK1" s="1687"/>
      <c r="LXL1" s="1687"/>
      <c r="LXM1" s="1687"/>
      <c r="LXN1" s="1687"/>
      <c r="LXO1" s="1687"/>
      <c r="LXP1" s="1687"/>
      <c r="LXQ1" s="1687"/>
      <c r="LXR1" s="1687"/>
      <c r="LXS1" s="1687"/>
      <c r="LXT1" s="1687"/>
      <c r="LXU1" s="1687"/>
      <c r="LXV1" s="1687"/>
      <c r="LXW1" s="1687"/>
      <c r="LXX1" s="1687"/>
      <c r="LXY1" s="1687"/>
      <c r="LXZ1" s="1687"/>
      <c r="LYA1" s="1687"/>
      <c r="LYB1" s="1687"/>
      <c r="LYC1" s="1687"/>
      <c r="LYD1" s="1687"/>
      <c r="LYE1" s="1687"/>
      <c r="LYF1" s="1687"/>
      <c r="LYG1" s="1687"/>
      <c r="LYH1" s="1687"/>
      <c r="LYI1" s="1687"/>
      <c r="LYJ1" s="1687"/>
      <c r="LYK1" s="1687"/>
      <c r="LYL1" s="1687"/>
      <c r="LYM1" s="1687"/>
      <c r="LYN1" s="1687"/>
      <c r="LYO1" s="1687"/>
      <c r="LYP1" s="1687"/>
      <c r="LYQ1" s="1687"/>
      <c r="LYR1" s="1687"/>
      <c r="LYS1" s="1687"/>
      <c r="LYT1" s="1687"/>
      <c r="LYU1" s="1687"/>
      <c r="LYV1" s="1687"/>
      <c r="LYW1" s="1687"/>
      <c r="LYX1" s="1687"/>
      <c r="LYY1" s="1687"/>
      <c r="LYZ1" s="1687"/>
      <c r="LZA1" s="1687"/>
      <c r="LZB1" s="1687"/>
      <c r="LZC1" s="1687"/>
      <c r="LZD1" s="1687"/>
      <c r="LZE1" s="1687"/>
      <c r="LZF1" s="1687"/>
      <c r="LZG1" s="1687"/>
      <c r="LZH1" s="1687"/>
      <c r="LZI1" s="1687"/>
      <c r="LZJ1" s="1687"/>
      <c r="LZK1" s="1687"/>
      <c r="LZL1" s="1687"/>
      <c r="LZM1" s="1687"/>
      <c r="LZN1" s="1687"/>
      <c r="LZO1" s="1687"/>
      <c r="LZP1" s="1687"/>
      <c r="LZQ1" s="1687"/>
      <c r="LZR1" s="1687"/>
      <c r="LZS1" s="1687"/>
      <c r="LZT1" s="1687"/>
      <c r="LZU1" s="1687"/>
      <c r="LZV1" s="1687"/>
      <c r="LZW1" s="1687"/>
      <c r="LZX1" s="1687"/>
      <c r="LZY1" s="1687"/>
      <c r="LZZ1" s="1687"/>
      <c r="MAA1" s="1687"/>
      <c r="MAB1" s="1687"/>
      <c r="MAC1" s="1687"/>
      <c r="MAD1" s="1687"/>
      <c r="MAE1" s="1687"/>
      <c r="MAF1" s="1687"/>
      <c r="MAG1" s="1687"/>
      <c r="MAH1" s="1687"/>
      <c r="MAI1" s="1687"/>
      <c r="MAJ1" s="1687"/>
      <c r="MAK1" s="1687"/>
      <c r="MAL1" s="1687"/>
      <c r="MAM1" s="1687"/>
      <c r="MAN1" s="1687"/>
      <c r="MAO1" s="1687"/>
      <c r="MAP1" s="1687"/>
      <c r="MAQ1" s="1687"/>
      <c r="MAR1" s="1687"/>
      <c r="MAS1" s="1687"/>
      <c r="MAT1" s="1687"/>
      <c r="MAU1" s="1687"/>
      <c r="MAV1" s="1687"/>
      <c r="MAW1" s="1687"/>
      <c r="MAX1" s="1687"/>
      <c r="MAY1" s="1687"/>
      <c r="MAZ1" s="1687"/>
      <c r="MBA1" s="1687"/>
      <c r="MBB1" s="1687"/>
      <c r="MBC1" s="1687"/>
      <c r="MBD1" s="1687"/>
      <c r="MBE1" s="1687"/>
      <c r="MBF1" s="1687"/>
      <c r="MBG1" s="1687"/>
      <c r="MBH1" s="1687"/>
      <c r="MBI1" s="1687"/>
      <c r="MBJ1" s="1687"/>
      <c r="MBK1" s="1687"/>
      <c r="MBL1" s="1687"/>
      <c r="MBM1" s="1687"/>
      <c r="MBN1" s="1687"/>
      <c r="MBO1" s="1687"/>
      <c r="MBP1" s="1687"/>
      <c r="MBQ1" s="1687"/>
      <c r="MBR1" s="1687"/>
      <c r="MBS1" s="1687"/>
      <c r="MBT1" s="1687"/>
      <c r="MBU1" s="1687"/>
      <c r="MBV1" s="1687"/>
      <c r="MBW1" s="1687"/>
      <c r="MBX1" s="1687"/>
      <c r="MBY1" s="1687"/>
      <c r="MBZ1" s="1687"/>
      <c r="MCA1" s="1687"/>
      <c r="MCB1" s="1687"/>
      <c r="MCC1" s="1687"/>
      <c r="MCD1" s="1687"/>
      <c r="MCE1" s="1687"/>
      <c r="MCF1" s="1687"/>
      <c r="MCG1" s="1687"/>
      <c r="MCH1" s="1687"/>
      <c r="MCI1" s="1687"/>
      <c r="MCJ1" s="1687"/>
      <c r="MCK1" s="1687"/>
      <c r="MCL1" s="1687"/>
      <c r="MCM1" s="1687"/>
      <c r="MCN1" s="1687"/>
      <c r="MCO1" s="1687"/>
      <c r="MCP1" s="1687"/>
      <c r="MCQ1" s="1687"/>
      <c r="MCR1" s="1687"/>
      <c r="MCS1" s="1687"/>
      <c r="MCT1" s="1687"/>
      <c r="MCU1" s="1687"/>
      <c r="MCV1" s="1687"/>
      <c r="MCW1" s="1687"/>
      <c r="MCX1" s="1687"/>
      <c r="MCY1" s="1687"/>
      <c r="MCZ1" s="1687"/>
      <c r="MDA1" s="1687"/>
      <c r="MDB1" s="1687"/>
      <c r="MDC1" s="1687"/>
      <c r="MDD1" s="1687"/>
      <c r="MDE1" s="1687"/>
      <c r="MDF1" s="1687"/>
      <c r="MDG1" s="1687"/>
      <c r="MDH1" s="1687"/>
      <c r="MDI1" s="1687"/>
      <c r="MDJ1" s="1687"/>
      <c r="MDK1" s="1687"/>
      <c r="MDL1" s="1687"/>
      <c r="MDM1" s="1687"/>
      <c r="MDN1" s="1687"/>
      <c r="MDO1" s="1687"/>
      <c r="MDP1" s="1687"/>
      <c r="MDQ1" s="1687"/>
      <c r="MDR1" s="1687"/>
      <c r="MDS1" s="1687"/>
      <c r="MDT1" s="1687"/>
      <c r="MDU1" s="1687"/>
      <c r="MDV1" s="1687"/>
      <c r="MDW1" s="1687"/>
      <c r="MDX1" s="1687"/>
      <c r="MDY1" s="1687"/>
      <c r="MDZ1" s="1687"/>
      <c r="MEA1" s="1687"/>
      <c r="MEB1" s="1687"/>
      <c r="MEC1" s="1687"/>
      <c r="MED1" s="1687"/>
      <c r="MEE1" s="1687"/>
      <c r="MEF1" s="1687"/>
      <c r="MEG1" s="1687"/>
      <c r="MEH1" s="1687"/>
      <c r="MEI1" s="1687"/>
      <c r="MEJ1" s="1687"/>
      <c r="MEK1" s="1687"/>
      <c r="MEL1" s="1687"/>
      <c r="MEM1" s="1687"/>
      <c r="MEN1" s="1687"/>
      <c r="MEO1" s="1687"/>
      <c r="MEP1" s="1687"/>
      <c r="MEQ1" s="1687"/>
      <c r="MER1" s="1687"/>
      <c r="MES1" s="1687"/>
      <c r="MET1" s="1687"/>
      <c r="MEU1" s="1687"/>
      <c r="MEV1" s="1687"/>
      <c r="MEW1" s="1687"/>
      <c r="MEX1" s="1687"/>
      <c r="MEY1" s="1687"/>
      <c r="MEZ1" s="1687"/>
      <c r="MFA1" s="1687"/>
      <c r="MFB1" s="1687"/>
      <c r="MFC1" s="1687"/>
      <c r="MFD1" s="1687"/>
      <c r="MFE1" s="1687"/>
      <c r="MFF1" s="1687"/>
      <c r="MFG1" s="1687"/>
      <c r="MFH1" s="1687"/>
      <c r="MFI1" s="1687"/>
      <c r="MFJ1" s="1687"/>
      <c r="MFK1" s="1687"/>
      <c r="MFL1" s="1687"/>
      <c r="MFM1" s="1687"/>
      <c r="MFN1" s="1687"/>
      <c r="MFO1" s="1687"/>
      <c r="MFP1" s="1687"/>
      <c r="MFQ1" s="1687"/>
      <c r="MFR1" s="1687"/>
      <c r="MFS1" s="1687"/>
      <c r="MFT1" s="1687"/>
      <c r="MFU1" s="1687"/>
      <c r="MFV1" s="1687"/>
      <c r="MFW1" s="1687"/>
      <c r="MFX1" s="1687"/>
      <c r="MFY1" s="1687"/>
      <c r="MFZ1" s="1687"/>
      <c r="MGA1" s="1687"/>
      <c r="MGB1" s="1687"/>
      <c r="MGC1" s="1687"/>
      <c r="MGD1" s="1687"/>
      <c r="MGE1" s="1687"/>
      <c r="MGF1" s="1687"/>
      <c r="MGG1" s="1687"/>
      <c r="MGH1" s="1687"/>
      <c r="MGI1" s="1687"/>
      <c r="MGJ1" s="1687"/>
      <c r="MGK1" s="1687"/>
      <c r="MGL1" s="1687"/>
      <c r="MGM1" s="1687"/>
      <c r="MGN1" s="1687"/>
      <c r="MGO1" s="1687"/>
      <c r="MGP1" s="1687"/>
      <c r="MGQ1" s="1687"/>
      <c r="MGR1" s="1687"/>
      <c r="MGS1" s="1687"/>
      <c r="MGT1" s="1687"/>
      <c r="MGU1" s="1687"/>
      <c r="MGV1" s="1687"/>
      <c r="MGW1" s="1687"/>
      <c r="MGX1" s="1687"/>
      <c r="MGY1" s="1687"/>
      <c r="MGZ1" s="1687"/>
      <c r="MHA1" s="1687"/>
      <c r="MHB1" s="1687"/>
      <c r="MHC1" s="1687"/>
      <c r="MHD1" s="1687"/>
      <c r="MHE1" s="1687"/>
      <c r="MHF1" s="1687"/>
      <c r="MHG1" s="1687"/>
      <c r="MHH1" s="1687"/>
      <c r="MHI1" s="1687"/>
      <c r="MHJ1" s="1687"/>
      <c r="MHK1" s="1687"/>
      <c r="MHL1" s="1687"/>
      <c r="MHM1" s="1687"/>
      <c r="MHN1" s="1687"/>
      <c r="MHO1" s="1687"/>
      <c r="MHP1" s="1687"/>
      <c r="MHQ1" s="1687"/>
      <c r="MHR1" s="1687"/>
      <c r="MHS1" s="1687"/>
      <c r="MHT1" s="1687"/>
      <c r="MHU1" s="1687"/>
      <c r="MHV1" s="1687"/>
      <c r="MHW1" s="1687"/>
      <c r="MHX1" s="1687"/>
      <c r="MHY1" s="1687"/>
      <c r="MHZ1" s="1687"/>
      <c r="MIA1" s="1687"/>
      <c r="MIB1" s="1687"/>
      <c r="MIC1" s="1687"/>
      <c r="MID1" s="1687"/>
      <c r="MIE1" s="1687"/>
      <c r="MIF1" s="1687"/>
      <c r="MIG1" s="1687"/>
      <c r="MIH1" s="1687"/>
      <c r="MII1" s="1687"/>
      <c r="MIJ1" s="1687"/>
      <c r="MIK1" s="1687"/>
      <c r="MIL1" s="1687"/>
      <c r="MIM1" s="1687"/>
      <c r="MIN1" s="1687"/>
      <c r="MIO1" s="1687"/>
      <c r="MIP1" s="1687"/>
      <c r="MIQ1" s="1687"/>
      <c r="MIR1" s="1687"/>
      <c r="MIS1" s="1687"/>
      <c r="MIT1" s="1687"/>
      <c r="MIU1" s="1687"/>
      <c r="MIV1" s="1687"/>
      <c r="MIW1" s="1687"/>
      <c r="MIX1" s="1687"/>
      <c r="MIY1" s="1687"/>
      <c r="MIZ1" s="1687"/>
      <c r="MJA1" s="1687"/>
      <c r="MJB1" s="1687"/>
      <c r="MJC1" s="1687"/>
      <c r="MJD1" s="1687"/>
      <c r="MJE1" s="1687"/>
      <c r="MJF1" s="1687"/>
      <c r="MJG1" s="1687"/>
      <c r="MJH1" s="1687"/>
      <c r="MJI1" s="1687"/>
      <c r="MJJ1" s="1687"/>
      <c r="MJK1" s="1687"/>
      <c r="MJL1" s="1687"/>
      <c r="MJM1" s="1687"/>
      <c r="MJN1" s="1687"/>
      <c r="MJO1" s="1687"/>
      <c r="MJP1" s="1687"/>
      <c r="MJQ1" s="1687"/>
      <c r="MJR1" s="1687"/>
      <c r="MJS1" s="1687"/>
      <c r="MJT1" s="1687"/>
      <c r="MJU1" s="1687"/>
      <c r="MJV1" s="1687"/>
      <c r="MJW1" s="1687"/>
      <c r="MJX1" s="1687"/>
      <c r="MJY1" s="1687"/>
      <c r="MJZ1" s="1687"/>
      <c r="MKA1" s="1687"/>
      <c r="MKB1" s="1687"/>
      <c r="MKC1" s="1687"/>
      <c r="MKD1" s="1687"/>
      <c r="MKE1" s="1687"/>
      <c r="MKF1" s="1687"/>
      <c r="MKG1" s="1687"/>
      <c r="MKH1" s="1687"/>
      <c r="MKI1" s="1687"/>
      <c r="MKJ1" s="1687"/>
      <c r="MKK1" s="1687"/>
      <c r="MKL1" s="1687"/>
      <c r="MKM1" s="1687"/>
      <c r="MKN1" s="1687"/>
      <c r="MKO1" s="1687"/>
      <c r="MKP1" s="1687"/>
      <c r="MKQ1" s="1687"/>
      <c r="MKR1" s="1687"/>
      <c r="MKS1" s="1687"/>
      <c r="MKT1" s="1687"/>
      <c r="MKU1" s="1687"/>
      <c r="MKV1" s="1687"/>
      <c r="MKW1" s="1687"/>
      <c r="MKX1" s="1687"/>
      <c r="MKY1" s="1687"/>
      <c r="MKZ1" s="1687"/>
      <c r="MLA1" s="1687"/>
      <c r="MLB1" s="1687"/>
      <c r="MLC1" s="1687"/>
      <c r="MLD1" s="1687"/>
      <c r="MLE1" s="1687"/>
      <c r="MLF1" s="1687"/>
      <c r="MLG1" s="1687"/>
      <c r="MLH1" s="1687"/>
      <c r="MLI1" s="1687"/>
      <c r="MLJ1" s="1687"/>
      <c r="MLK1" s="1687"/>
      <c r="MLL1" s="1687"/>
      <c r="MLM1" s="1687"/>
      <c r="MLN1" s="1687"/>
      <c r="MLO1" s="1687"/>
      <c r="MLP1" s="1687"/>
      <c r="MLQ1" s="1687"/>
      <c r="MLR1" s="1687"/>
      <c r="MLS1" s="1687"/>
      <c r="MLT1" s="1687"/>
      <c r="MLU1" s="1687"/>
      <c r="MLV1" s="1687"/>
      <c r="MLW1" s="1687"/>
      <c r="MLX1" s="1687"/>
      <c r="MLY1" s="1687"/>
      <c r="MLZ1" s="1687"/>
      <c r="MMA1" s="1687"/>
      <c r="MMB1" s="1687"/>
      <c r="MMC1" s="1687"/>
      <c r="MMD1" s="1687"/>
      <c r="MME1" s="1687"/>
      <c r="MMF1" s="1687"/>
      <c r="MMG1" s="1687"/>
      <c r="MMH1" s="1687"/>
      <c r="MMI1" s="1687"/>
      <c r="MMJ1" s="1687"/>
      <c r="MMK1" s="1687"/>
      <c r="MML1" s="1687"/>
      <c r="MMM1" s="1687"/>
      <c r="MMN1" s="1687"/>
      <c r="MMO1" s="1687"/>
      <c r="MMP1" s="1687"/>
      <c r="MMQ1" s="1687"/>
      <c r="MMR1" s="1687"/>
      <c r="MMS1" s="1687"/>
      <c r="MMT1" s="1687"/>
      <c r="MMU1" s="1687"/>
      <c r="MMV1" s="1687"/>
      <c r="MMW1" s="1687"/>
      <c r="MMX1" s="1687"/>
      <c r="MMY1" s="1687"/>
      <c r="MMZ1" s="1687"/>
      <c r="MNA1" s="1687"/>
      <c r="MNB1" s="1687"/>
      <c r="MNC1" s="1687"/>
      <c r="MND1" s="1687"/>
      <c r="MNE1" s="1687"/>
      <c r="MNF1" s="1687"/>
      <c r="MNG1" s="1687"/>
      <c r="MNH1" s="1687"/>
      <c r="MNI1" s="1687"/>
      <c r="MNJ1" s="1687"/>
      <c r="MNK1" s="1687"/>
      <c r="MNL1" s="1687"/>
      <c r="MNM1" s="1687"/>
      <c r="MNN1" s="1687"/>
      <c r="MNO1" s="1687"/>
      <c r="MNP1" s="1687"/>
      <c r="MNQ1" s="1687"/>
      <c r="MNR1" s="1687"/>
      <c r="MNS1" s="1687"/>
      <c r="MNT1" s="1687"/>
      <c r="MNU1" s="1687"/>
      <c r="MNV1" s="1687"/>
      <c r="MNW1" s="1687"/>
      <c r="MNX1" s="1687"/>
      <c r="MNY1" s="1687"/>
      <c r="MNZ1" s="1687"/>
      <c r="MOA1" s="1687"/>
      <c r="MOB1" s="1687"/>
      <c r="MOC1" s="1687"/>
      <c r="MOD1" s="1687"/>
      <c r="MOE1" s="1687"/>
      <c r="MOF1" s="1687"/>
      <c r="MOG1" s="1687"/>
      <c r="MOH1" s="1687"/>
      <c r="MOI1" s="1687"/>
      <c r="MOJ1" s="1687"/>
      <c r="MOK1" s="1687"/>
      <c r="MOL1" s="1687"/>
      <c r="MOM1" s="1687"/>
      <c r="MON1" s="1687"/>
      <c r="MOO1" s="1687"/>
      <c r="MOP1" s="1687"/>
      <c r="MOQ1" s="1687"/>
      <c r="MOR1" s="1687"/>
      <c r="MOS1" s="1687"/>
      <c r="MOT1" s="1687"/>
      <c r="MOU1" s="1687"/>
      <c r="MOV1" s="1687"/>
      <c r="MOW1" s="1687"/>
      <c r="MOX1" s="1687"/>
      <c r="MOY1" s="1687"/>
      <c r="MOZ1" s="1687"/>
      <c r="MPA1" s="1687"/>
      <c r="MPB1" s="1687"/>
      <c r="MPC1" s="1687"/>
      <c r="MPD1" s="1687"/>
      <c r="MPE1" s="1687"/>
      <c r="MPF1" s="1687"/>
      <c r="MPG1" s="1687"/>
      <c r="MPH1" s="1687"/>
      <c r="MPI1" s="1687"/>
      <c r="MPJ1" s="1687"/>
      <c r="MPK1" s="1687"/>
      <c r="MPL1" s="1687"/>
      <c r="MPM1" s="1687"/>
      <c r="MPN1" s="1687"/>
      <c r="MPO1" s="1687"/>
      <c r="MPP1" s="1687"/>
      <c r="MPQ1" s="1687"/>
      <c r="MPR1" s="1687"/>
      <c r="MPS1" s="1687"/>
      <c r="MPT1" s="1687"/>
      <c r="MPU1" s="1687"/>
      <c r="MPV1" s="1687"/>
      <c r="MPW1" s="1687"/>
      <c r="MPX1" s="1687"/>
      <c r="MPY1" s="1687"/>
      <c r="MPZ1" s="1687"/>
      <c r="MQA1" s="1687"/>
      <c r="MQB1" s="1687"/>
      <c r="MQC1" s="1687"/>
      <c r="MQD1" s="1687"/>
      <c r="MQE1" s="1687"/>
      <c r="MQF1" s="1687"/>
      <c r="MQG1" s="1687"/>
      <c r="MQH1" s="1687"/>
      <c r="MQI1" s="1687"/>
      <c r="MQJ1" s="1687"/>
      <c r="MQK1" s="1687"/>
      <c r="MQL1" s="1687"/>
      <c r="MQM1" s="1687"/>
      <c r="MQN1" s="1687"/>
      <c r="MQO1" s="1687"/>
      <c r="MQP1" s="1687"/>
      <c r="MQQ1" s="1687"/>
      <c r="MQR1" s="1687"/>
      <c r="MQS1" s="1687"/>
      <c r="MQT1" s="1687"/>
      <c r="MQU1" s="1687"/>
      <c r="MQV1" s="1687"/>
      <c r="MQW1" s="1687"/>
      <c r="MQX1" s="1687"/>
      <c r="MQY1" s="1687"/>
      <c r="MQZ1" s="1687"/>
      <c r="MRA1" s="1687"/>
      <c r="MRB1" s="1687"/>
      <c r="MRC1" s="1687"/>
      <c r="MRD1" s="1687"/>
      <c r="MRE1" s="1687"/>
      <c r="MRF1" s="1687"/>
      <c r="MRG1" s="1687"/>
      <c r="MRH1" s="1687"/>
      <c r="MRI1" s="1687"/>
      <c r="MRJ1" s="1687"/>
      <c r="MRK1" s="1687"/>
      <c r="MRL1" s="1687"/>
      <c r="MRM1" s="1687"/>
      <c r="MRN1" s="1687"/>
      <c r="MRO1" s="1687"/>
      <c r="MRP1" s="1687"/>
      <c r="MRQ1" s="1687"/>
      <c r="MRR1" s="1687"/>
      <c r="MRS1" s="1687"/>
      <c r="MRT1" s="1687"/>
      <c r="MRU1" s="1687"/>
      <c r="MRV1" s="1687"/>
      <c r="MRW1" s="1687"/>
      <c r="MRX1" s="1687"/>
      <c r="MRY1" s="1687"/>
      <c r="MRZ1" s="1687"/>
      <c r="MSA1" s="1687"/>
      <c r="MSB1" s="1687"/>
      <c r="MSC1" s="1687"/>
      <c r="MSD1" s="1687"/>
      <c r="MSE1" s="1687"/>
      <c r="MSF1" s="1687"/>
      <c r="MSG1" s="1687"/>
      <c r="MSH1" s="1687"/>
      <c r="MSI1" s="1687"/>
      <c r="MSJ1" s="1687"/>
      <c r="MSK1" s="1687"/>
      <c r="MSL1" s="1687"/>
      <c r="MSM1" s="1687"/>
      <c r="MSN1" s="1687"/>
      <c r="MSO1" s="1687"/>
      <c r="MSP1" s="1687"/>
      <c r="MSQ1" s="1687"/>
      <c r="MSR1" s="1687"/>
      <c r="MSS1" s="1687"/>
      <c r="MST1" s="1687"/>
      <c r="MSU1" s="1687"/>
      <c r="MSV1" s="1687"/>
      <c r="MSW1" s="1687"/>
      <c r="MSX1" s="1687"/>
      <c r="MSY1" s="1687"/>
      <c r="MSZ1" s="1687"/>
      <c r="MTA1" s="1687"/>
      <c r="MTB1" s="1687"/>
      <c r="MTC1" s="1687"/>
      <c r="MTD1" s="1687"/>
      <c r="MTE1" s="1687"/>
      <c r="MTF1" s="1687"/>
      <c r="MTG1" s="1687"/>
      <c r="MTH1" s="1687"/>
      <c r="MTI1" s="1687"/>
      <c r="MTJ1" s="1687"/>
      <c r="MTK1" s="1687"/>
      <c r="MTL1" s="1687"/>
      <c r="MTM1" s="1687"/>
      <c r="MTN1" s="1687"/>
      <c r="MTO1" s="1687"/>
      <c r="MTP1" s="1687"/>
      <c r="MTQ1" s="1687"/>
      <c r="MTR1" s="1687"/>
      <c r="MTS1" s="1687"/>
      <c r="MTT1" s="1687"/>
      <c r="MTU1" s="1687"/>
      <c r="MTV1" s="1687"/>
      <c r="MTW1" s="1687"/>
      <c r="MTX1" s="1687"/>
      <c r="MTY1" s="1687"/>
      <c r="MTZ1" s="1687"/>
      <c r="MUA1" s="1687"/>
      <c r="MUB1" s="1687"/>
      <c r="MUC1" s="1687"/>
      <c r="MUD1" s="1687"/>
      <c r="MUE1" s="1687"/>
      <c r="MUF1" s="1687"/>
      <c r="MUG1" s="1687"/>
      <c r="MUH1" s="1687"/>
      <c r="MUI1" s="1687"/>
      <c r="MUJ1" s="1687"/>
      <c r="MUK1" s="1687"/>
      <c r="MUL1" s="1687"/>
      <c r="MUM1" s="1687"/>
      <c r="MUN1" s="1687"/>
      <c r="MUO1" s="1687"/>
      <c r="MUP1" s="1687"/>
      <c r="MUQ1" s="1687"/>
      <c r="MUR1" s="1687"/>
      <c r="MUS1" s="1687"/>
      <c r="MUT1" s="1687"/>
      <c r="MUU1" s="1687"/>
      <c r="MUV1" s="1687"/>
      <c r="MUW1" s="1687"/>
      <c r="MUX1" s="1687"/>
      <c r="MUY1" s="1687"/>
      <c r="MUZ1" s="1687"/>
      <c r="MVA1" s="1687"/>
      <c r="MVB1" s="1687"/>
      <c r="MVC1" s="1687"/>
      <c r="MVD1" s="1687"/>
      <c r="MVE1" s="1687"/>
      <c r="MVF1" s="1687"/>
      <c r="MVG1" s="1687"/>
      <c r="MVH1" s="1687"/>
      <c r="MVI1" s="1687"/>
      <c r="MVJ1" s="1687"/>
      <c r="MVK1" s="1687"/>
      <c r="MVL1" s="1687"/>
      <c r="MVM1" s="1687"/>
      <c r="MVN1" s="1687"/>
      <c r="MVO1" s="1687"/>
      <c r="MVP1" s="1687"/>
      <c r="MVQ1" s="1687"/>
      <c r="MVR1" s="1687"/>
      <c r="MVS1" s="1687"/>
      <c r="MVT1" s="1687"/>
      <c r="MVU1" s="1687"/>
      <c r="MVV1" s="1687"/>
      <c r="MVW1" s="1687"/>
      <c r="MVX1" s="1687"/>
      <c r="MVY1" s="1687"/>
      <c r="MVZ1" s="1687"/>
      <c r="MWA1" s="1687"/>
      <c r="MWB1" s="1687"/>
      <c r="MWC1" s="1687"/>
      <c r="MWD1" s="1687"/>
      <c r="MWE1" s="1687"/>
      <c r="MWF1" s="1687"/>
      <c r="MWG1" s="1687"/>
      <c r="MWH1" s="1687"/>
      <c r="MWI1" s="1687"/>
      <c r="MWJ1" s="1687"/>
      <c r="MWK1" s="1687"/>
      <c r="MWL1" s="1687"/>
      <c r="MWM1" s="1687"/>
      <c r="MWN1" s="1687"/>
      <c r="MWO1" s="1687"/>
      <c r="MWP1" s="1687"/>
      <c r="MWQ1" s="1687"/>
      <c r="MWR1" s="1687"/>
      <c r="MWS1" s="1687"/>
      <c r="MWT1" s="1687"/>
      <c r="MWU1" s="1687"/>
      <c r="MWV1" s="1687"/>
      <c r="MWW1" s="1687"/>
      <c r="MWX1" s="1687"/>
      <c r="MWY1" s="1687"/>
      <c r="MWZ1" s="1687"/>
      <c r="MXA1" s="1687"/>
      <c r="MXB1" s="1687"/>
      <c r="MXC1" s="1687"/>
      <c r="MXD1" s="1687"/>
      <c r="MXE1" s="1687"/>
      <c r="MXF1" s="1687"/>
      <c r="MXG1" s="1687"/>
      <c r="MXH1" s="1687"/>
      <c r="MXI1" s="1687"/>
      <c r="MXJ1" s="1687"/>
      <c r="MXK1" s="1687"/>
      <c r="MXL1" s="1687"/>
      <c r="MXM1" s="1687"/>
      <c r="MXN1" s="1687"/>
      <c r="MXO1" s="1687"/>
      <c r="MXP1" s="1687"/>
      <c r="MXQ1" s="1687"/>
      <c r="MXR1" s="1687"/>
      <c r="MXS1" s="1687"/>
      <c r="MXT1" s="1687"/>
      <c r="MXU1" s="1687"/>
      <c r="MXV1" s="1687"/>
      <c r="MXW1" s="1687"/>
      <c r="MXX1" s="1687"/>
      <c r="MXY1" s="1687"/>
      <c r="MXZ1" s="1687"/>
      <c r="MYA1" s="1687"/>
      <c r="MYB1" s="1687"/>
      <c r="MYC1" s="1687"/>
      <c r="MYD1" s="1687"/>
      <c r="MYE1" s="1687"/>
      <c r="MYF1" s="1687"/>
      <c r="MYG1" s="1687"/>
      <c r="MYH1" s="1687"/>
      <c r="MYI1" s="1687"/>
      <c r="MYJ1" s="1687"/>
      <c r="MYK1" s="1687"/>
      <c r="MYL1" s="1687"/>
      <c r="MYM1" s="1687"/>
      <c r="MYN1" s="1687"/>
      <c r="MYO1" s="1687"/>
      <c r="MYP1" s="1687"/>
      <c r="MYQ1" s="1687"/>
      <c r="MYR1" s="1687"/>
      <c r="MYS1" s="1687"/>
      <c r="MYT1" s="1687"/>
      <c r="MYU1" s="1687"/>
      <c r="MYV1" s="1687"/>
      <c r="MYW1" s="1687"/>
      <c r="MYX1" s="1687"/>
      <c r="MYY1" s="1687"/>
      <c r="MYZ1" s="1687"/>
      <c r="MZA1" s="1687"/>
      <c r="MZB1" s="1687"/>
      <c r="MZC1" s="1687"/>
      <c r="MZD1" s="1687"/>
      <c r="MZE1" s="1687"/>
      <c r="MZF1" s="1687"/>
      <c r="MZG1" s="1687"/>
      <c r="MZH1" s="1687"/>
      <c r="MZI1" s="1687"/>
      <c r="MZJ1" s="1687"/>
      <c r="MZK1" s="1687"/>
      <c r="MZL1" s="1687"/>
      <c r="MZM1" s="1687"/>
      <c r="MZN1" s="1687"/>
      <c r="MZO1" s="1687"/>
      <c r="MZP1" s="1687"/>
      <c r="MZQ1" s="1687"/>
      <c r="MZR1" s="1687"/>
      <c r="MZS1" s="1687"/>
      <c r="MZT1" s="1687"/>
      <c r="MZU1" s="1687"/>
      <c r="MZV1" s="1687"/>
      <c r="MZW1" s="1687"/>
      <c r="MZX1" s="1687"/>
      <c r="MZY1" s="1687"/>
      <c r="MZZ1" s="1687"/>
      <c r="NAA1" s="1687"/>
      <c r="NAB1" s="1687"/>
      <c r="NAC1" s="1687"/>
      <c r="NAD1" s="1687"/>
      <c r="NAE1" s="1687"/>
      <c r="NAF1" s="1687"/>
      <c r="NAG1" s="1687"/>
      <c r="NAH1" s="1687"/>
      <c r="NAI1" s="1687"/>
      <c r="NAJ1" s="1687"/>
      <c r="NAK1" s="1687"/>
      <c r="NAL1" s="1687"/>
      <c r="NAM1" s="1687"/>
      <c r="NAN1" s="1687"/>
      <c r="NAO1" s="1687"/>
      <c r="NAP1" s="1687"/>
      <c r="NAQ1" s="1687"/>
      <c r="NAR1" s="1687"/>
      <c r="NAS1" s="1687"/>
      <c r="NAT1" s="1687"/>
      <c r="NAU1" s="1687"/>
      <c r="NAV1" s="1687"/>
      <c r="NAW1" s="1687"/>
      <c r="NAX1" s="1687"/>
      <c r="NAY1" s="1687"/>
      <c r="NAZ1" s="1687"/>
      <c r="NBA1" s="1687"/>
      <c r="NBB1" s="1687"/>
      <c r="NBC1" s="1687"/>
      <c r="NBD1" s="1687"/>
      <c r="NBE1" s="1687"/>
      <c r="NBF1" s="1687"/>
      <c r="NBG1" s="1687"/>
      <c r="NBH1" s="1687"/>
      <c r="NBI1" s="1687"/>
      <c r="NBJ1" s="1687"/>
      <c r="NBK1" s="1687"/>
      <c r="NBL1" s="1687"/>
      <c r="NBM1" s="1687"/>
      <c r="NBN1" s="1687"/>
      <c r="NBO1" s="1687"/>
      <c r="NBP1" s="1687"/>
      <c r="NBQ1" s="1687"/>
      <c r="NBR1" s="1687"/>
      <c r="NBS1" s="1687"/>
      <c r="NBT1" s="1687"/>
      <c r="NBU1" s="1687"/>
      <c r="NBV1" s="1687"/>
      <c r="NBW1" s="1687"/>
      <c r="NBX1" s="1687"/>
      <c r="NBY1" s="1687"/>
      <c r="NBZ1" s="1687"/>
      <c r="NCA1" s="1687"/>
      <c r="NCB1" s="1687"/>
      <c r="NCC1" s="1687"/>
      <c r="NCD1" s="1687"/>
      <c r="NCE1" s="1687"/>
      <c r="NCF1" s="1687"/>
      <c r="NCG1" s="1687"/>
      <c r="NCH1" s="1687"/>
      <c r="NCI1" s="1687"/>
      <c r="NCJ1" s="1687"/>
      <c r="NCK1" s="1687"/>
      <c r="NCL1" s="1687"/>
      <c r="NCM1" s="1687"/>
      <c r="NCN1" s="1687"/>
      <c r="NCO1" s="1687"/>
      <c r="NCP1" s="1687"/>
      <c r="NCQ1" s="1687"/>
      <c r="NCR1" s="1687"/>
      <c r="NCS1" s="1687"/>
      <c r="NCT1" s="1687"/>
      <c r="NCU1" s="1687"/>
      <c r="NCV1" s="1687"/>
      <c r="NCW1" s="1687"/>
      <c r="NCX1" s="1687"/>
      <c r="NCY1" s="1687"/>
      <c r="NCZ1" s="1687"/>
      <c r="NDA1" s="1687"/>
      <c r="NDB1" s="1687"/>
      <c r="NDC1" s="1687"/>
      <c r="NDD1" s="1687"/>
      <c r="NDE1" s="1687"/>
      <c r="NDF1" s="1687"/>
      <c r="NDG1" s="1687"/>
      <c r="NDH1" s="1687"/>
      <c r="NDI1" s="1687"/>
      <c r="NDJ1" s="1687"/>
      <c r="NDK1" s="1687"/>
      <c r="NDL1" s="1687"/>
      <c r="NDM1" s="1687"/>
      <c r="NDN1" s="1687"/>
      <c r="NDO1" s="1687"/>
      <c r="NDP1" s="1687"/>
      <c r="NDQ1" s="1687"/>
      <c r="NDR1" s="1687"/>
      <c r="NDS1" s="1687"/>
      <c r="NDT1" s="1687"/>
      <c r="NDU1" s="1687"/>
      <c r="NDV1" s="1687"/>
      <c r="NDW1" s="1687"/>
      <c r="NDX1" s="1687"/>
      <c r="NDY1" s="1687"/>
      <c r="NDZ1" s="1687"/>
      <c r="NEA1" s="1687"/>
      <c r="NEB1" s="1687"/>
      <c r="NEC1" s="1687"/>
      <c r="NED1" s="1687"/>
      <c r="NEE1" s="1687"/>
      <c r="NEF1" s="1687"/>
      <c r="NEG1" s="1687"/>
      <c r="NEH1" s="1687"/>
      <c r="NEI1" s="1687"/>
      <c r="NEJ1" s="1687"/>
      <c r="NEK1" s="1687"/>
      <c r="NEL1" s="1687"/>
      <c r="NEM1" s="1687"/>
      <c r="NEN1" s="1687"/>
      <c r="NEO1" s="1687"/>
      <c r="NEP1" s="1687"/>
      <c r="NEQ1" s="1687"/>
      <c r="NER1" s="1687"/>
      <c r="NES1" s="1687"/>
      <c r="NET1" s="1687"/>
      <c r="NEU1" s="1687"/>
      <c r="NEV1" s="1687"/>
      <c r="NEW1" s="1687"/>
      <c r="NEX1" s="1687"/>
      <c r="NEY1" s="1687"/>
      <c r="NEZ1" s="1687"/>
      <c r="NFA1" s="1687"/>
      <c r="NFB1" s="1687"/>
      <c r="NFC1" s="1687"/>
      <c r="NFD1" s="1687"/>
      <c r="NFE1" s="1687"/>
      <c r="NFF1" s="1687"/>
      <c r="NFG1" s="1687"/>
      <c r="NFH1" s="1687"/>
      <c r="NFI1" s="1687"/>
      <c r="NFJ1" s="1687"/>
      <c r="NFK1" s="1687"/>
      <c r="NFL1" s="1687"/>
      <c r="NFM1" s="1687"/>
      <c r="NFN1" s="1687"/>
      <c r="NFO1" s="1687"/>
      <c r="NFP1" s="1687"/>
      <c r="NFQ1" s="1687"/>
      <c r="NFR1" s="1687"/>
      <c r="NFS1" s="1687"/>
      <c r="NFT1" s="1687"/>
      <c r="NFU1" s="1687"/>
      <c r="NFV1" s="1687"/>
      <c r="NFW1" s="1687"/>
      <c r="NFX1" s="1687"/>
      <c r="NFY1" s="1687"/>
      <c r="NFZ1" s="1687"/>
      <c r="NGA1" s="1687"/>
      <c r="NGB1" s="1687"/>
      <c r="NGC1" s="1687"/>
      <c r="NGD1" s="1687"/>
      <c r="NGE1" s="1687"/>
      <c r="NGF1" s="1687"/>
      <c r="NGG1" s="1687"/>
      <c r="NGH1" s="1687"/>
      <c r="NGI1" s="1687"/>
      <c r="NGJ1" s="1687"/>
      <c r="NGK1" s="1687"/>
      <c r="NGL1" s="1687"/>
      <c r="NGM1" s="1687"/>
      <c r="NGN1" s="1687"/>
      <c r="NGO1" s="1687"/>
      <c r="NGP1" s="1687"/>
      <c r="NGQ1" s="1687"/>
      <c r="NGR1" s="1687"/>
      <c r="NGS1" s="1687"/>
      <c r="NGT1" s="1687"/>
      <c r="NGU1" s="1687"/>
      <c r="NGV1" s="1687"/>
      <c r="NGW1" s="1687"/>
      <c r="NGX1" s="1687"/>
      <c r="NGY1" s="1687"/>
      <c r="NGZ1" s="1687"/>
      <c r="NHA1" s="1687"/>
      <c r="NHB1" s="1687"/>
      <c r="NHC1" s="1687"/>
      <c r="NHD1" s="1687"/>
      <c r="NHE1" s="1687"/>
      <c r="NHF1" s="1687"/>
      <c r="NHG1" s="1687"/>
      <c r="NHH1" s="1687"/>
      <c r="NHI1" s="1687"/>
      <c r="NHJ1" s="1687"/>
      <c r="NHK1" s="1687"/>
      <c r="NHL1" s="1687"/>
      <c r="NHM1" s="1687"/>
      <c r="NHN1" s="1687"/>
      <c r="NHO1" s="1687"/>
      <c r="NHP1" s="1687"/>
      <c r="NHQ1" s="1687"/>
      <c r="NHR1" s="1687"/>
      <c r="NHS1" s="1687"/>
      <c r="NHT1" s="1687"/>
      <c r="NHU1" s="1687"/>
      <c r="NHV1" s="1687"/>
      <c r="NHW1" s="1687"/>
      <c r="NHX1" s="1687"/>
      <c r="NHY1" s="1687"/>
      <c r="NHZ1" s="1687"/>
      <c r="NIA1" s="1687"/>
      <c r="NIB1" s="1687"/>
      <c r="NIC1" s="1687"/>
      <c r="NID1" s="1687"/>
      <c r="NIE1" s="1687"/>
      <c r="NIF1" s="1687"/>
      <c r="NIG1" s="1687"/>
      <c r="NIH1" s="1687"/>
      <c r="NII1" s="1687"/>
      <c r="NIJ1" s="1687"/>
      <c r="NIK1" s="1687"/>
      <c r="NIL1" s="1687"/>
      <c r="NIM1" s="1687"/>
      <c r="NIN1" s="1687"/>
      <c r="NIO1" s="1687"/>
      <c r="NIP1" s="1687"/>
      <c r="NIQ1" s="1687"/>
      <c r="NIR1" s="1687"/>
      <c r="NIS1" s="1687"/>
      <c r="NIT1" s="1687"/>
      <c r="NIU1" s="1687"/>
      <c r="NIV1" s="1687"/>
      <c r="NIW1" s="1687"/>
      <c r="NIX1" s="1687"/>
      <c r="NIY1" s="1687"/>
      <c r="NIZ1" s="1687"/>
      <c r="NJA1" s="1687"/>
      <c r="NJB1" s="1687"/>
      <c r="NJC1" s="1687"/>
      <c r="NJD1" s="1687"/>
      <c r="NJE1" s="1687"/>
      <c r="NJF1" s="1687"/>
      <c r="NJG1" s="1687"/>
      <c r="NJH1" s="1687"/>
      <c r="NJI1" s="1687"/>
      <c r="NJJ1" s="1687"/>
      <c r="NJK1" s="1687"/>
      <c r="NJL1" s="1687"/>
      <c r="NJM1" s="1687"/>
      <c r="NJN1" s="1687"/>
      <c r="NJO1" s="1687"/>
      <c r="NJP1" s="1687"/>
      <c r="NJQ1" s="1687"/>
      <c r="NJR1" s="1687"/>
      <c r="NJS1" s="1687"/>
      <c r="NJT1" s="1687"/>
      <c r="NJU1" s="1687"/>
      <c r="NJV1" s="1687"/>
      <c r="NJW1" s="1687"/>
      <c r="NJX1" s="1687"/>
      <c r="NJY1" s="1687"/>
      <c r="NJZ1" s="1687"/>
      <c r="NKA1" s="1687"/>
      <c r="NKB1" s="1687"/>
      <c r="NKC1" s="1687"/>
      <c r="NKD1" s="1687"/>
      <c r="NKE1" s="1687"/>
      <c r="NKF1" s="1687"/>
      <c r="NKG1" s="1687"/>
      <c r="NKH1" s="1687"/>
      <c r="NKI1" s="1687"/>
      <c r="NKJ1" s="1687"/>
      <c r="NKK1" s="1687"/>
      <c r="NKL1" s="1687"/>
      <c r="NKM1" s="1687"/>
      <c r="NKN1" s="1687"/>
      <c r="NKO1" s="1687"/>
      <c r="NKP1" s="1687"/>
      <c r="NKQ1" s="1687"/>
      <c r="NKR1" s="1687"/>
      <c r="NKS1" s="1687"/>
      <c r="NKT1" s="1687"/>
      <c r="NKU1" s="1687"/>
      <c r="NKV1" s="1687"/>
      <c r="NKW1" s="1687"/>
      <c r="NKX1" s="1687"/>
      <c r="NKY1" s="1687"/>
      <c r="NKZ1" s="1687"/>
      <c r="NLA1" s="1687"/>
      <c r="NLB1" s="1687"/>
      <c r="NLC1" s="1687"/>
      <c r="NLD1" s="1687"/>
      <c r="NLE1" s="1687"/>
      <c r="NLF1" s="1687"/>
      <c r="NLG1" s="1687"/>
      <c r="NLH1" s="1687"/>
      <c r="NLI1" s="1687"/>
      <c r="NLJ1" s="1687"/>
      <c r="NLK1" s="1687"/>
      <c r="NLL1" s="1687"/>
      <c r="NLM1" s="1687"/>
      <c r="NLN1" s="1687"/>
      <c r="NLO1" s="1687"/>
      <c r="NLP1" s="1687"/>
      <c r="NLQ1" s="1687"/>
      <c r="NLR1" s="1687"/>
      <c r="NLS1" s="1687"/>
      <c r="NLT1" s="1687"/>
      <c r="NLU1" s="1687"/>
      <c r="NLV1" s="1687"/>
      <c r="NLW1" s="1687"/>
      <c r="NLX1" s="1687"/>
      <c r="NLY1" s="1687"/>
      <c r="NLZ1" s="1687"/>
      <c r="NMA1" s="1687"/>
      <c r="NMB1" s="1687"/>
      <c r="NMC1" s="1687"/>
      <c r="NMD1" s="1687"/>
      <c r="NME1" s="1687"/>
      <c r="NMF1" s="1687"/>
      <c r="NMG1" s="1687"/>
      <c r="NMH1" s="1687"/>
      <c r="NMI1" s="1687"/>
      <c r="NMJ1" s="1687"/>
      <c r="NMK1" s="1687"/>
      <c r="NML1" s="1687"/>
      <c r="NMM1" s="1687"/>
      <c r="NMN1" s="1687"/>
      <c r="NMO1" s="1687"/>
      <c r="NMP1" s="1687"/>
      <c r="NMQ1" s="1687"/>
      <c r="NMR1" s="1687"/>
      <c r="NMS1" s="1687"/>
      <c r="NMT1" s="1687"/>
      <c r="NMU1" s="1687"/>
      <c r="NMV1" s="1687"/>
      <c r="NMW1" s="1687"/>
      <c r="NMX1" s="1687"/>
      <c r="NMY1" s="1687"/>
      <c r="NMZ1" s="1687"/>
      <c r="NNA1" s="1687"/>
      <c r="NNB1" s="1687"/>
      <c r="NNC1" s="1687"/>
      <c r="NND1" s="1687"/>
      <c r="NNE1" s="1687"/>
      <c r="NNF1" s="1687"/>
      <c r="NNG1" s="1687"/>
      <c r="NNH1" s="1687"/>
      <c r="NNI1" s="1687"/>
      <c r="NNJ1" s="1687"/>
      <c r="NNK1" s="1687"/>
      <c r="NNL1" s="1687"/>
      <c r="NNM1" s="1687"/>
      <c r="NNN1" s="1687"/>
      <c r="NNO1" s="1687"/>
      <c r="NNP1" s="1687"/>
      <c r="NNQ1" s="1687"/>
      <c r="NNR1" s="1687"/>
      <c r="NNS1" s="1687"/>
      <c r="NNT1" s="1687"/>
      <c r="NNU1" s="1687"/>
      <c r="NNV1" s="1687"/>
      <c r="NNW1" s="1687"/>
      <c r="NNX1" s="1687"/>
      <c r="NNY1" s="1687"/>
      <c r="NNZ1" s="1687"/>
      <c r="NOA1" s="1687"/>
      <c r="NOB1" s="1687"/>
      <c r="NOC1" s="1687"/>
      <c r="NOD1" s="1687"/>
      <c r="NOE1" s="1687"/>
      <c r="NOF1" s="1687"/>
      <c r="NOG1" s="1687"/>
      <c r="NOH1" s="1687"/>
      <c r="NOI1" s="1687"/>
      <c r="NOJ1" s="1687"/>
      <c r="NOK1" s="1687"/>
      <c r="NOL1" s="1687"/>
      <c r="NOM1" s="1687"/>
      <c r="NON1" s="1687"/>
      <c r="NOO1" s="1687"/>
      <c r="NOP1" s="1687"/>
      <c r="NOQ1" s="1687"/>
      <c r="NOR1" s="1687"/>
      <c r="NOS1" s="1687"/>
      <c r="NOT1" s="1687"/>
      <c r="NOU1" s="1687"/>
      <c r="NOV1" s="1687"/>
      <c r="NOW1" s="1687"/>
      <c r="NOX1" s="1687"/>
      <c r="NOY1" s="1687"/>
      <c r="NOZ1" s="1687"/>
      <c r="NPA1" s="1687"/>
      <c r="NPB1" s="1687"/>
      <c r="NPC1" s="1687"/>
      <c r="NPD1" s="1687"/>
      <c r="NPE1" s="1687"/>
      <c r="NPF1" s="1687"/>
      <c r="NPG1" s="1687"/>
      <c r="NPH1" s="1687"/>
      <c r="NPI1" s="1687"/>
      <c r="NPJ1" s="1687"/>
      <c r="NPK1" s="1687"/>
      <c r="NPL1" s="1687"/>
      <c r="NPM1" s="1687"/>
      <c r="NPN1" s="1687"/>
      <c r="NPO1" s="1687"/>
      <c r="NPP1" s="1687"/>
      <c r="NPQ1" s="1687"/>
      <c r="NPR1" s="1687"/>
      <c r="NPS1" s="1687"/>
      <c r="NPT1" s="1687"/>
      <c r="NPU1" s="1687"/>
      <c r="NPV1" s="1687"/>
      <c r="NPW1" s="1687"/>
      <c r="NPX1" s="1687"/>
      <c r="NPY1" s="1687"/>
      <c r="NPZ1" s="1687"/>
      <c r="NQA1" s="1687"/>
      <c r="NQB1" s="1687"/>
      <c r="NQC1" s="1687"/>
      <c r="NQD1" s="1687"/>
      <c r="NQE1" s="1687"/>
      <c r="NQF1" s="1687"/>
      <c r="NQG1" s="1687"/>
      <c r="NQH1" s="1687"/>
      <c r="NQI1" s="1687"/>
      <c r="NQJ1" s="1687"/>
      <c r="NQK1" s="1687"/>
      <c r="NQL1" s="1687"/>
      <c r="NQM1" s="1687"/>
      <c r="NQN1" s="1687"/>
      <c r="NQO1" s="1687"/>
      <c r="NQP1" s="1687"/>
      <c r="NQQ1" s="1687"/>
      <c r="NQR1" s="1687"/>
      <c r="NQS1" s="1687"/>
      <c r="NQT1" s="1687"/>
      <c r="NQU1" s="1687"/>
      <c r="NQV1" s="1687"/>
      <c r="NQW1" s="1687"/>
      <c r="NQX1" s="1687"/>
      <c r="NQY1" s="1687"/>
      <c r="NQZ1" s="1687"/>
      <c r="NRA1" s="1687"/>
      <c r="NRB1" s="1687"/>
      <c r="NRC1" s="1687"/>
      <c r="NRD1" s="1687"/>
      <c r="NRE1" s="1687"/>
      <c r="NRF1" s="1687"/>
      <c r="NRG1" s="1687"/>
      <c r="NRH1" s="1687"/>
      <c r="NRI1" s="1687"/>
      <c r="NRJ1" s="1687"/>
      <c r="NRK1" s="1687"/>
      <c r="NRL1" s="1687"/>
      <c r="NRM1" s="1687"/>
      <c r="NRN1" s="1687"/>
      <c r="NRO1" s="1687"/>
      <c r="NRP1" s="1687"/>
      <c r="NRQ1" s="1687"/>
      <c r="NRR1" s="1687"/>
      <c r="NRS1" s="1687"/>
      <c r="NRT1" s="1687"/>
      <c r="NRU1" s="1687"/>
      <c r="NRV1" s="1687"/>
      <c r="NRW1" s="1687"/>
      <c r="NRX1" s="1687"/>
      <c r="NRY1" s="1687"/>
      <c r="NRZ1" s="1687"/>
      <c r="NSA1" s="1687"/>
      <c r="NSB1" s="1687"/>
      <c r="NSC1" s="1687"/>
      <c r="NSD1" s="1687"/>
      <c r="NSE1" s="1687"/>
      <c r="NSF1" s="1687"/>
      <c r="NSG1" s="1687"/>
      <c r="NSH1" s="1687"/>
      <c r="NSI1" s="1687"/>
      <c r="NSJ1" s="1687"/>
      <c r="NSK1" s="1687"/>
      <c r="NSL1" s="1687"/>
      <c r="NSM1" s="1687"/>
      <c r="NSN1" s="1687"/>
      <c r="NSO1" s="1687"/>
      <c r="NSP1" s="1687"/>
      <c r="NSQ1" s="1687"/>
      <c r="NSR1" s="1687"/>
      <c r="NSS1" s="1687"/>
      <c r="NST1" s="1687"/>
      <c r="NSU1" s="1687"/>
      <c r="NSV1" s="1687"/>
      <c r="NSW1" s="1687"/>
      <c r="NSX1" s="1687"/>
      <c r="NSY1" s="1687"/>
      <c r="NSZ1" s="1687"/>
      <c r="NTA1" s="1687"/>
      <c r="NTB1" s="1687"/>
      <c r="NTC1" s="1687"/>
      <c r="NTD1" s="1687"/>
      <c r="NTE1" s="1687"/>
      <c r="NTF1" s="1687"/>
      <c r="NTG1" s="1687"/>
      <c r="NTH1" s="1687"/>
      <c r="NTI1" s="1687"/>
      <c r="NTJ1" s="1687"/>
      <c r="NTK1" s="1687"/>
      <c r="NTL1" s="1687"/>
      <c r="NTM1" s="1687"/>
      <c r="NTN1" s="1687"/>
      <c r="NTO1" s="1687"/>
      <c r="NTP1" s="1687"/>
      <c r="NTQ1" s="1687"/>
      <c r="NTR1" s="1687"/>
      <c r="NTS1" s="1687"/>
      <c r="NTT1" s="1687"/>
      <c r="NTU1" s="1687"/>
      <c r="NTV1" s="1687"/>
      <c r="NTW1" s="1687"/>
      <c r="NTX1" s="1687"/>
      <c r="NTY1" s="1687"/>
      <c r="NTZ1" s="1687"/>
      <c r="NUA1" s="1687"/>
      <c r="NUB1" s="1687"/>
      <c r="NUC1" s="1687"/>
      <c r="NUD1" s="1687"/>
      <c r="NUE1" s="1687"/>
      <c r="NUF1" s="1687"/>
      <c r="NUG1" s="1687"/>
      <c r="NUH1" s="1687"/>
      <c r="NUI1" s="1687"/>
      <c r="NUJ1" s="1687"/>
      <c r="NUK1" s="1687"/>
      <c r="NUL1" s="1687"/>
      <c r="NUM1" s="1687"/>
      <c r="NUN1" s="1687"/>
      <c r="NUO1" s="1687"/>
      <c r="NUP1" s="1687"/>
      <c r="NUQ1" s="1687"/>
      <c r="NUR1" s="1687"/>
      <c r="NUS1" s="1687"/>
      <c r="NUT1" s="1687"/>
      <c r="NUU1" s="1687"/>
      <c r="NUV1" s="1687"/>
      <c r="NUW1" s="1687"/>
      <c r="NUX1" s="1687"/>
      <c r="NUY1" s="1687"/>
      <c r="NUZ1" s="1687"/>
      <c r="NVA1" s="1687"/>
      <c r="NVB1" s="1687"/>
      <c r="NVC1" s="1687"/>
      <c r="NVD1" s="1687"/>
      <c r="NVE1" s="1687"/>
      <c r="NVF1" s="1687"/>
      <c r="NVG1" s="1687"/>
      <c r="NVH1" s="1687"/>
      <c r="NVI1" s="1687"/>
      <c r="NVJ1" s="1687"/>
      <c r="NVK1" s="1687"/>
      <c r="NVL1" s="1687"/>
      <c r="NVM1" s="1687"/>
      <c r="NVN1" s="1687"/>
      <c r="NVO1" s="1687"/>
      <c r="NVP1" s="1687"/>
      <c r="NVQ1" s="1687"/>
      <c r="NVR1" s="1687"/>
      <c r="NVS1" s="1687"/>
      <c r="NVT1" s="1687"/>
      <c r="NVU1" s="1687"/>
      <c r="NVV1" s="1687"/>
      <c r="NVW1" s="1687"/>
      <c r="NVX1" s="1687"/>
      <c r="NVY1" s="1687"/>
      <c r="NVZ1" s="1687"/>
      <c r="NWA1" s="1687"/>
      <c r="NWB1" s="1687"/>
      <c r="NWC1" s="1687"/>
      <c r="NWD1" s="1687"/>
      <c r="NWE1" s="1687"/>
      <c r="NWF1" s="1687"/>
      <c r="NWG1" s="1687"/>
      <c r="NWH1" s="1687"/>
      <c r="NWI1" s="1687"/>
      <c r="NWJ1" s="1687"/>
      <c r="NWK1" s="1687"/>
      <c r="NWL1" s="1687"/>
      <c r="NWM1" s="1687"/>
      <c r="NWN1" s="1687"/>
      <c r="NWO1" s="1687"/>
      <c r="NWP1" s="1687"/>
      <c r="NWQ1" s="1687"/>
      <c r="NWR1" s="1687"/>
      <c r="NWS1" s="1687"/>
      <c r="NWT1" s="1687"/>
      <c r="NWU1" s="1687"/>
      <c r="NWV1" s="1687"/>
      <c r="NWW1" s="1687"/>
      <c r="NWX1" s="1687"/>
      <c r="NWY1" s="1687"/>
      <c r="NWZ1" s="1687"/>
      <c r="NXA1" s="1687"/>
      <c r="NXB1" s="1687"/>
      <c r="NXC1" s="1687"/>
      <c r="NXD1" s="1687"/>
      <c r="NXE1" s="1687"/>
      <c r="NXF1" s="1687"/>
      <c r="NXG1" s="1687"/>
      <c r="NXH1" s="1687"/>
      <c r="NXI1" s="1687"/>
      <c r="NXJ1" s="1687"/>
      <c r="NXK1" s="1687"/>
      <c r="NXL1" s="1687"/>
      <c r="NXM1" s="1687"/>
      <c r="NXN1" s="1687"/>
      <c r="NXO1" s="1687"/>
      <c r="NXP1" s="1687"/>
      <c r="NXQ1" s="1687"/>
      <c r="NXR1" s="1687"/>
      <c r="NXS1" s="1687"/>
      <c r="NXT1" s="1687"/>
      <c r="NXU1" s="1687"/>
      <c r="NXV1" s="1687"/>
      <c r="NXW1" s="1687"/>
      <c r="NXX1" s="1687"/>
      <c r="NXY1" s="1687"/>
      <c r="NXZ1" s="1687"/>
      <c r="NYA1" s="1687"/>
      <c r="NYB1" s="1687"/>
      <c r="NYC1" s="1687"/>
      <c r="NYD1" s="1687"/>
      <c r="NYE1" s="1687"/>
      <c r="NYF1" s="1687"/>
      <c r="NYG1" s="1687"/>
      <c r="NYH1" s="1687"/>
      <c r="NYI1" s="1687"/>
      <c r="NYJ1" s="1687"/>
      <c r="NYK1" s="1687"/>
      <c r="NYL1" s="1687"/>
      <c r="NYM1" s="1687"/>
      <c r="NYN1" s="1687"/>
      <c r="NYO1" s="1687"/>
      <c r="NYP1" s="1687"/>
      <c r="NYQ1" s="1687"/>
      <c r="NYR1" s="1687"/>
      <c r="NYS1" s="1687"/>
      <c r="NYT1" s="1687"/>
      <c r="NYU1" s="1687"/>
      <c r="NYV1" s="1687"/>
      <c r="NYW1" s="1687"/>
      <c r="NYX1" s="1687"/>
      <c r="NYY1" s="1687"/>
      <c r="NYZ1" s="1687"/>
      <c r="NZA1" s="1687"/>
      <c r="NZB1" s="1687"/>
      <c r="NZC1" s="1687"/>
      <c r="NZD1" s="1687"/>
      <c r="NZE1" s="1687"/>
      <c r="NZF1" s="1687"/>
      <c r="NZG1" s="1687"/>
      <c r="NZH1" s="1687"/>
      <c r="NZI1" s="1687"/>
      <c r="NZJ1" s="1687"/>
      <c r="NZK1" s="1687"/>
      <c r="NZL1" s="1687"/>
      <c r="NZM1" s="1687"/>
      <c r="NZN1" s="1687"/>
      <c r="NZO1" s="1687"/>
      <c r="NZP1" s="1687"/>
      <c r="NZQ1" s="1687"/>
      <c r="NZR1" s="1687"/>
      <c r="NZS1" s="1687"/>
      <c r="NZT1" s="1687"/>
      <c r="NZU1" s="1687"/>
      <c r="NZV1" s="1687"/>
      <c r="NZW1" s="1687"/>
      <c r="NZX1" s="1687"/>
      <c r="NZY1" s="1687"/>
      <c r="NZZ1" s="1687"/>
      <c r="OAA1" s="1687"/>
      <c r="OAB1" s="1687"/>
      <c r="OAC1" s="1687"/>
      <c r="OAD1" s="1687"/>
      <c r="OAE1" s="1687"/>
      <c r="OAF1" s="1687"/>
      <c r="OAG1" s="1687"/>
      <c r="OAH1" s="1687"/>
      <c r="OAI1" s="1687"/>
      <c r="OAJ1" s="1687"/>
      <c r="OAK1" s="1687"/>
      <c r="OAL1" s="1687"/>
      <c r="OAM1" s="1687"/>
      <c r="OAN1" s="1687"/>
      <c r="OAO1" s="1687"/>
      <c r="OAP1" s="1687"/>
      <c r="OAQ1" s="1687"/>
      <c r="OAR1" s="1687"/>
      <c r="OAS1" s="1687"/>
      <c r="OAT1" s="1687"/>
      <c r="OAU1" s="1687"/>
      <c r="OAV1" s="1687"/>
      <c r="OAW1" s="1687"/>
      <c r="OAX1" s="1687"/>
      <c r="OAY1" s="1687"/>
      <c r="OAZ1" s="1687"/>
      <c r="OBA1" s="1687"/>
      <c r="OBB1" s="1687"/>
      <c r="OBC1" s="1687"/>
      <c r="OBD1" s="1687"/>
      <c r="OBE1" s="1687"/>
      <c r="OBF1" s="1687"/>
      <c r="OBG1" s="1687"/>
      <c r="OBH1" s="1687"/>
      <c r="OBI1" s="1687"/>
      <c r="OBJ1" s="1687"/>
      <c r="OBK1" s="1687"/>
      <c r="OBL1" s="1687"/>
      <c r="OBM1" s="1687"/>
      <c r="OBN1" s="1687"/>
      <c r="OBO1" s="1687"/>
      <c r="OBP1" s="1687"/>
      <c r="OBQ1" s="1687"/>
      <c r="OBR1" s="1687"/>
      <c r="OBS1" s="1687"/>
      <c r="OBT1" s="1687"/>
      <c r="OBU1" s="1687"/>
      <c r="OBV1" s="1687"/>
      <c r="OBW1" s="1687"/>
      <c r="OBX1" s="1687"/>
      <c r="OBY1" s="1687"/>
      <c r="OBZ1" s="1687"/>
      <c r="OCA1" s="1687"/>
      <c r="OCB1" s="1687"/>
      <c r="OCC1" s="1687"/>
      <c r="OCD1" s="1687"/>
      <c r="OCE1" s="1687"/>
      <c r="OCF1" s="1687"/>
      <c r="OCG1" s="1687"/>
      <c r="OCH1" s="1687"/>
      <c r="OCI1" s="1687"/>
      <c r="OCJ1" s="1687"/>
      <c r="OCK1" s="1687"/>
      <c r="OCL1" s="1687"/>
      <c r="OCM1" s="1687"/>
      <c r="OCN1" s="1687"/>
      <c r="OCO1" s="1687"/>
      <c r="OCP1" s="1687"/>
      <c r="OCQ1" s="1687"/>
      <c r="OCR1" s="1687"/>
      <c r="OCS1" s="1687"/>
      <c r="OCT1" s="1687"/>
      <c r="OCU1" s="1687"/>
      <c r="OCV1" s="1687"/>
      <c r="OCW1" s="1687"/>
      <c r="OCX1" s="1687"/>
      <c r="OCY1" s="1687"/>
      <c r="OCZ1" s="1687"/>
      <c r="ODA1" s="1687"/>
      <c r="ODB1" s="1687"/>
      <c r="ODC1" s="1687"/>
      <c r="ODD1" s="1687"/>
      <c r="ODE1" s="1687"/>
      <c r="ODF1" s="1687"/>
      <c r="ODG1" s="1687"/>
      <c r="ODH1" s="1687"/>
      <c r="ODI1" s="1687"/>
      <c r="ODJ1" s="1687"/>
      <c r="ODK1" s="1687"/>
      <c r="ODL1" s="1687"/>
      <c r="ODM1" s="1687"/>
      <c r="ODN1" s="1687"/>
      <c r="ODO1" s="1687"/>
      <c r="ODP1" s="1687"/>
      <c r="ODQ1" s="1687"/>
      <c r="ODR1" s="1687"/>
      <c r="ODS1" s="1687"/>
      <c r="ODT1" s="1687"/>
      <c r="ODU1" s="1687"/>
      <c r="ODV1" s="1687"/>
      <c r="ODW1" s="1687"/>
      <c r="ODX1" s="1687"/>
      <c r="ODY1" s="1687"/>
      <c r="ODZ1" s="1687"/>
      <c r="OEA1" s="1687"/>
      <c r="OEB1" s="1687"/>
      <c r="OEC1" s="1687"/>
      <c r="OED1" s="1687"/>
      <c r="OEE1" s="1687"/>
      <c r="OEF1" s="1687"/>
      <c r="OEG1" s="1687"/>
      <c r="OEH1" s="1687"/>
      <c r="OEI1" s="1687"/>
      <c r="OEJ1" s="1687"/>
      <c r="OEK1" s="1687"/>
      <c r="OEL1" s="1687"/>
      <c r="OEM1" s="1687"/>
      <c r="OEN1" s="1687"/>
      <c r="OEO1" s="1687"/>
      <c r="OEP1" s="1687"/>
      <c r="OEQ1" s="1687"/>
      <c r="OER1" s="1687"/>
      <c r="OES1" s="1687"/>
      <c r="OET1" s="1687"/>
      <c r="OEU1" s="1687"/>
      <c r="OEV1" s="1687"/>
      <c r="OEW1" s="1687"/>
      <c r="OEX1" s="1687"/>
      <c r="OEY1" s="1687"/>
      <c r="OEZ1" s="1687"/>
      <c r="OFA1" s="1687"/>
      <c r="OFB1" s="1687"/>
      <c r="OFC1" s="1687"/>
      <c r="OFD1" s="1687"/>
      <c r="OFE1" s="1687"/>
      <c r="OFF1" s="1687"/>
      <c r="OFG1" s="1687"/>
      <c r="OFH1" s="1687"/>
      <c r="OFI1" s="1687"/>
      <c r="OFJ1" s="1687"/>
      <c r="OFK1" s="1687"/>
      <c r="OFL1" s="1687"/>
      <c r="OFM1" s="1687"/>
      <c r="OFN1" s="1687"/>
      <c r="OFO1" s="1687"/>
      <c r="OFP1" s="1687"/>
      <c r="OFQ1" s="1687"/>
      <c r="OFR1" s="1687"/>
      <c r="OFS1" s="1687"/>
      <c r="OFT1" s="1687"/>
      <c r="OFU1" s="1687"/>
      <c r="OFV1" s="1687"/>
      <c r="OFW1" s="1687"/>
      <c r="OFX1" s="1687"/>
      <c r="OFY1" s="1687"/>
      <c r="OFZ1" s="1687"/>
      <c r="OGA1" s="1687"/>
      <c r="OGB1" s="1687"/>
      <c r="OGC1" s="1687"/>
      <c r="OGD1" s="1687"/>
      <c r="OGE1" s="1687"/>
      <c r="OGF1" s="1687"/>
      <c r="OGG1" s="1687"/>
      <c r="OGH1" s="1687"/>
      <c r="OGI1" s="1687"/>
      <c r="OGJ1" s="1687"/>
      <c r="OGK1" s="1687"/>
      <c r="OGL1" s="1687"/>
      <c r="OGM1" s="1687"/>
      <c r="OGN1" s="1687"/>
      <c r="OGO1" s="1687"/>
      <c r="OGP1" s="1687"/>
      <c r="OGQ1" s="1687"/>
      <c r="OGR1" s="1687"/>
      <c r="OGS1" s="1687"/>
      <c r="OGT1" s="1687"/>
      <c r="OGU1" s="1687"/>
      <c r="OGV1" s="1687"/>
      <c r="OGW1" s="1687"/>
      <c r="OGX1" s="1687"/>
      <c r="OGY1" s="1687"/>
      <c r="OGZ1" s="1687"/>
      <c r="OHA1" s="1687"/>
      <c r="OHB1" s="1687"/>
      <c r="OHC1" s="1687"/>
      <c r="OHD1" s="1687"/>
      <c r="OHE1" s="1687"/>
      <c r="OHF1" s="1687"/>
      <c r="OHG1" s="1687"/>
      <c r="OHH1" s="1687"/>
      <c r="OHI1" s="1687"/>
      <c r="OHJ1" s="1687"/>
      <c r="OHK1" s="1687"/>
      <c r="OHL1" s="1687"/>
      <c r="OHM1" s="1687"/>
      <c r="OHN1" s="1687"/>
      <c r="OHO1" s="1687"/>
      <c r="OHP1" s="1687"/>
      <c r="OHQ1" s="1687"/>
      <c r="OHR1" s="1687"/>
      <c r="OHS1" s="1687"/>
      <c r="OHT1" s="1687"/>
      <c r="OHU1" s="1687"/>
      <c r="OHV1" s="1687"/>
      <c r="OHW1" s="1687"/>
      <c r="OHX1" s="1687"/>
      <c r="OHY1" s="1687"/>
      <c r="OHZ1" s="1687"/>
      <c r="OIA1" s="1687"/>
      <c r="OIB1" s="1687"/>
      <c r="OIC1" s="1687"/>
      <c r="OID1" s="1687"/>
      <c r="OIE1" s="1687"/>
      <c r="OIF1" s="1687"/>
      <c r="OIG1" s="1687"/>
      <c r="OIH1" s="1687"/>
      <c r="OII1" s="1687"/>
      <c r="OIJ1" s="1687"/>
      <c r="OIK1" s="1687"/>
      <c r="OIL1" s="1687"/>
      <c r="OIM1" s="1687"/>
      <c r="OIN1" s="1687"/>
      <c r="OIO1" s="1687"/>
      <c r="OIP1" s="1687"/>
      <c r="OIQ1" s="1687"/>
      <c r="OIR1" s="1687"/>
      <c r="OIS1" s="1687"/>
      <c r="OIT1" s="1687"/>
      <c r="OIU1" s="1687"/>
      <c r="OIV1" s="1687"/>
      <c r="OIW1" s="1687"/>
      <c r="OIX1" s="1687"/>
      <c r="OIY1" s="1687"/>
      <c r="OIZ1" s="1687"/>
      <c r="OJA1" s="1687"/>
      <c r="OJB1" s="1687"/>
      <c r="OJC1" s="1687"/>
      <c r="OJD1" s="1687"/>
      <c r="OJE1" s="1687"/>
      <c r="OJF1" s="1687"/>
      <c r="OJG1" s="1687"/>
      <c r="OJH1" s="1687"/>
      <c r="OJI1" s="1687"/>
      <c r="OJJ1" s="1687"/>
      <c r="OJK1" s="1687"/>
      <c r="OJL1" s="1687"/>
      <c r="OJM1" s="1687"/>
      <c r="OJN1" s="1687"/>
      <c r="OJO1" s="1687"/>
      <c r="OJP1" s="1687"/>
      <c r="OJQ1" s="1687"/>
      <c r="OJR1" s="1687"/>
      <c r="OJS1" s="1687"/>
      <c r="OJT1" s="1687"/>
      <c r="OJU1" s="1687"/>
      <c r="OJV1" s="1687"/>
      <c r="OJW1" s="1687"/>
      <c r="OJX1" s="1687"/>
      <c r="OJY1" s="1687"/>
      <c r="OJZ1" s="1687"/>
      <c r="OKA1" s="1687"/>
      <c r="OKB1" s="1687"/>
      <c r="OKC1" s="1687"/>
      <c r="OKD1" s="1687"/>
      <c r="OKE1" s="1687"/>
      <c r="OKF1" s="1687"/>
      <c r="OKG1" s="1687"/>
      <c r="OKH1" s="1687"/>
      <c r="OKI1" s="1687"/>
      <c r="OKJ1" s="1687"/>
      <c r="OKK1" s="1687"/>
      <c r="OKL1" s="1687"/>
      <c r="OKM1" s="1687"/>
      <c r="OKN1" s="1687"/>
      <c r="OKO1" s="1687"/>
      <c r="OKP1" s="1687"/>
      <c r="OKQ1" s="1687"/>
      <c r="OKR1" s="1687"/>
      <c r="OKS1" s="1687"/>
      <c r="OKT1" s="1687"/>
      <c r="OKU1" s="1687"/>
      <c r="OKV1" s="1687"/>
      <c r="OKW1" s="1687"/>
      <c r="OKX1" s="1687"/>
      <c r="OKY1" s="1687"/>
      <c r="OKZ1" s="1687"/>
      <c r="OLA1" s="1687"/>
      <c r="OLB1" s="1687"/>
      <c r="OLC1" s="1687"/>
      <c r="OLD1" s="1687"/>
      <c r="OLE1" s="1687"/>
      <c r="OLF1" s="1687"/>
      <c r="OLG1" s="1687"/>
      <c r="OLH1" s="1687"/>
      <c r="OLI1" s="1687"/>
      <c r="OLJ1" s="1687"/>
      <c r="OLK1" s="1687"/>
      <c r="OLL1" s="1687"/>
      <c r="OLM1" s="1687"/>
      <c r="OLN1" s="1687"/>
      <c r="OLO1" s="1687"/>
      <c r="OLP1" s="1687"/>
      <c r="OLQ1" s="1687"/>
      <c r="OLR1" s="1687"/>
      <c r="OLS1" s="1687"/>
      <c r="OLT1" s="1687"/>
      <c r="OLU1" s="1687"/>
      <c r="OLV1" s="1687"/>
      <c r="OLW1" s="1687"/>
      <c r="OLX1" s="1687"/>
      <c r="OLY1" s="1687"/>
      <c r="OLZ1" s="1687"/>
      <c r="OMA1" s="1687"/>
      <c r="OMB1" s="1687"/>
      <c r="OMC1" s="1687"/>
      <c r="OMD1" s="1687"/>
      <c r="OME1" s="1687"/>
      <c r="OMF1" s="1687"/>
      <c r="OMG1" s="1687"/>
      <c r="OMH1" s="1687"/>
      <c r="OMI1" s="1687"/>
      <c r="OMJ1" s="1687"/>
      <c r="OMK1" s="1687"/>
      <c r="OML1" s="1687"/>
      <c r="OMM1" s="1687"/>
      <c r="OMN1" s="1687"/>
      <c r="OMO1" s="1687"/>
      <c r="OMP1" s="1687"/>
      <c r="OMQ1" s="1687"/>
      <c r="OMR1" s="1687"/>
      <c r="OMS1" s="1687"/>
      <c r="OMT1" s="1687"/>
      <c r="OMU1" s="1687"/>
      <c r="OMV1" s="1687"/>
      <c r="OMW1" s="1687"/>
      <c r="OMX1" s="1687"/>
      <c r="OMY1" s="1687"/>
      <c r="OMZ1" s="1687"/>
      <c r="ONA1" s="1687"/>
      <c r="ONB1" s="1687"/>
      <c r="ONC1" s="1687"/>
      <c r="OND1" s="1687"/>
      <c r="ONE1" s="1687"/>
      <c r="ONF1" s="1687"/>
      <c r="ONG1" s="1687"/>
      <c r="ONH1" s="1687"/>
      <c r="ONI1" s="1687"/>
      <c r="ONJ1" s="1687"/>
      <c r="ONK1" s="1687"/>
      <c r="ONL1" s="1687"/>
      <c r="ONM1" s="1687"/>
      <c r="ONN1" s="1687"/>
      <c r="ONO1" s="1687"/>
      <c r="ONP1" s="1687"/>
      <c r="ONQ1" s="1687"/>
      <c r="ONR1" s="1687"/>
      <c r="ONS1" s="1687"/>
      <c r="ONT1" s="1687"/>
      <c r="ONU1" s="1687"/>
      <c r="ONV1" s="1687"/>
      <c r="ONW1" s="1687"/>
      <c r="ONX1" s="1687"/>
      <c r="ONY1" s="1687"/>
      <c r="ONZ1" s="1687"/>
      <c r="OOA1" s="1687"/>
      <c r="OOB1" s="1687"/>
      <c r="OOC1" s="1687"/>
      <c r="OOD1" s="1687"/>
      <c r="OOE1" s="1687"/>
      <c r="OOF1" s="1687"/>
      <c r="OOG1" s="1687"/>
      <c r="OOH1" s="1687"/>
      <c r="OOI1" s="1687"/>
      <c r="OOJ1" s="1687"/>
      <c r="OOK1" s="1687"/>
      <c r="OOL1" s="1687"/>
      <c r="OOM1" s="1687"/>
      <c r="OON1" s="1687"/>
      <c r="OOO1" s="1687"/>
      <c r="OOP1" s="1687"/>
      <c r="OOQ1" s="1687"/>
      <c r="OOR1" s="1687"/>
      <c r="OOS1" s="1687"/>
      <c r="OOT1" s="1687"/>
      <c r="OOU1" s="1687"/>
      <c r="OOV1" s="1687"/>
      <c r="OOW1" s="1687"/>
      <c r="OOX1" s="1687"/>
      <c r="OOY1" s="1687"/>
      <c r="OOZ1" s="1687"/>
      <c r="OPA1" s="1687"/>
      <c r="OPB1" s="1687"/>
      <c r="OPC1" s="1687"/>
      <c r="OPD1" s="1687"/>
      <c r="OPE1" s="1687"/>
      <c r="OPF1" s="1687"/>
      <c r="OPG1" s="1687"/>
      <c r="OPH1" s="1687"/>
      <c r="OPI1" s="1687"/>
      <c r="OPJ1" s="1687"/>
      <c r="OPK1" s="1687"/>
      <c r="OPL1" s="1687"/>
      <c r="OPM1" s="1687"/>
      <c r="OPN1" s="1687"/>
      <c r="OPO1" s="1687"/>
      <c r="OPP1" s="1687"/>
      <c r="OPQ1" s="1687"/>
      <c r="OPR1" s="1687"/>
      <c r="OPS1" s="1687"/>
      <c r="OPT1" s="1687"/>
      <c r="OPU1" s="1687"/>
      <c r="OPV1" s="1687"/>
      <c r="OPW1" s="1687"/>
      <c r="OPX1" s="1687"/>
      <c r="OPY1" s="1687"/>
      <c r="OPZ1" s="1687"/>
      <c r="OQA1" s="1687"/>
      <c r="OQB1" s="1687"/>
      <c r="OQC1" s="1687"/>
      <c r="OQD1" s="1687"/>
      <c r="OQE1" s="1687"/>
      <c r="OQF1" s="1687"/>
      <c r="OQG1" s="1687"/>
      <c r="OQH1" s="1687"/>
      <c r="OQI1" s="1687"/>
      <c r="OQJ1" s="1687"/>
      <c r="OQK1" s="1687"/>
      <c r="OQL1" s="1687"/>
      <c r="OQM1" s="1687"/>
      <c r="OQN1" s="1687"/>
      <c r="OQO1" s="1687"/>
      <c r="OQP1" s="1687"/>
      <c r="OQQ1" s="1687"/>
      <c r="OQR1" s="1687"/>
      <c r="OQS1" s="1687"/>
      <c r="OQT1" s="1687"/>
      <c r="OQU1" s="1687"/>
      <c r="OQV1" s="1687"/>
      <c r="OQW1" s="1687"/>
      <c r="OQX1" s="1687"/>
      <c r="OQY1" s="1687"/>
      <c r="OQZ1" s="1687"/>
      <c r="ORA1" s="1687"/>
      <c r="ORB1" s="1687"/>
      <c r="ORC1" s="1687"/>
      <c r="ORD1" s="1687"/>
      <c r="ORE1" s="1687"/>
      <c r="ORF1" s="1687"/>
      <c r="ORG1" s="1687"/>
      <c r="ORH1" s="1687"/>
      <c r="ORI1" s="1687"/>
      <c r="ORJ1" s="1687"/>
      <c r="ORK1" s="1687"/>
      <c r="ORL1" s="1687"/>
      <c r="ORM1" s="1687"/>
      <c r="ORN1" s="1687"/>
      <c r="ORO1" s="1687"/>
      <c r="ORP1" s="1687"/>
      <c r="ORQ1" s="1687"/>
      <c r="ORR1" s="1687"/>
      <c r="ORS1" s="1687"/>
      <c r="ORT1" s="1687"/>
      <c r="ORU1" s="1687"/>
      <c r="ORV1" s="1687"/>
      <c r="ORW1" s="1687"/>
      <c r="ORX1" s="1687"/>
      <c r="ORY1" s="1687"/>
      <c r="ORZ1" s="1687"/>
      <c r="OSA1" s="1687"/>
      <c r="OSB1" s="1687"/>
      <c r="OSC1" s="1687"/>
      <c r="OSD1" s="1687"/>
      <c r="OSE1" s="1687"/>
      <c r="OSF1" s="1687"/>
      <c r="OSG1" s="1687"/>
      <c r="OSH1" s="1687"/>
      <c r="OSI1" s="1687"/>
      <c r="OSJ1" s="1687"/>
      <c r="OSK1" s="1687"/>
      <c r="OSL1" s="1687"/>
      <c r="OSM1" s="1687"/>
      <c r="OSN1" s="1687"/>
      <c r="OSO1" s="1687"/>
      <c r="OSP1" s="1687"/>
      <c r="OSQ1" s="1687"/>
      <c r="OSR1" s="1687"/>
      <c r="OSS1" s="1687"/>
      <c r="OST1" s="1687"/>
      <c r="OSU1" s="1687"/>
      <c r="OSV1" s="1687"/>
      <c r="OSW1" s="1687"/>
      <c r="OSX1" s="1687"/>
      <c r="OSY1" s="1687"/>
      <c r="OSZ1" s="1687"/>
      <c r="OTA1" s="1687"/>
      <c r="OTB1" s="1687"/>
      <c r="OTC1" s="1687"/>
      <c r="OTD1" s="1687"/>
      <c r="OTE1" s="1687"/>
      <c r="OTF1" s="1687"/>
      <c r="OTG1" s="1687"/>
      <c r="OTH1" s="1687"/>
      <c r="OTI1" s="1687"/>
      <c r="OTJ1" s="1687"/>
      <c r="OTK1" s="1687"/>
      <c r="OTL1" s="1687"/>
      <c r="OTM1" s="1687"/>
      <c r="OTN1" s="1687"/>
      <c r="OTO1" s="1687"/>
      <c r="OTP1" s="1687"/>
      <c r="OTQ1" s="1687"/>
      <c r="OTR1" s="1687"/>
      <c r="OTS1" s="1687"/>
      <c r="OTT1" s="1687"/>
      <c r="OTU1" s="1687"/>
      <c r="OTV1" s="1687"/>
      <c r="OTW1" s="1687"/>
      <c r="OTX1" s="1687"/>
      <c r="OTY1" s="1687"/>
      <c r="OTZ1" s="1687"/>
      <c r="OUA1" s="1687"/>
      <c r="OUB1" s="1687"/>
      <c r="OUC1" s="1687"/>
      <c r="OUD1" s="1687"/>
      <c r="OUE1" s="1687"/>
      <c r="OUF1" s="1687"/>
      <c r="OUG1" s="1687"/>
      <c r="OUH1" s="1687"/>
      <c r="OUI1" s="1687"/>
      <c r="OUJ1" s="1687"/>
      <c r="OUK1" s="1687"/>
      <c r="OUL1" s="1687"/>
      <c r="OUM1" s="1687"/>
      <c r="OUN1" s="1687"/>
      <c r="OUO1" s="1687"/>
      <c r="OUP1" s="1687"/>
      <c r="OUQ1" s="1687"/>
      <c r="OUR1" s="1687"/>
      <c r="OUS1" s="1687"/>
      <c r="OUT1" s="1687"/>
      <c r="OUU1" s="1687"/>
      <c r="OUV1" s="1687"/>
      <c r="OUW1" s="1687"/>
      <c r="OUX1" s="1687"/>
      <c r="OUY1" s="1687"/>
      <c r="OUZ1" s="1687"/>
      <c r="OVA1" s="1687"/>
      <c r="OVB1" s="1687"/>
      <c r="OVC1" s="1687"/>
      <c r="OVD1" s="1687"/>
      <c r="OVE1" s="1687"/>
      <c r="OVF1" s="1687"/>
      <c r="OVG1" s="1687"/>
      <c r="OVH1" s="1687"/>
      <c r="OVI1" s="1687"/>
      <c r="OVJ1" s="1687"/>
      <c r="OVK1" s="1687"/>
      <c r="OVL1" s="1687"/>
      <c r="OVM1" s="1687"/>
      <c r="OVN1" s="1687"/>
      <c r="OVO1" s="1687"/>
      <c r="OVP1" s="1687"/>
      <c r="OVQ1" s="1687"/>
      <c r="OVR1" s="1687"/>
      <c r="OVS1" s="1687"/>
      <c r="OVT1" s="1687"/>
      <c r="OVU1" s="1687"/>
      <c r="OVV1" s="1687"/>
      <c r="OVW1" s="1687"/>
      <c r="OVX1" s="1687"/>
      <c r="OVY1" s="1687"/>
      <c r="OVZ1" s="1687"/>
      <c r="OWA1" s="1687"/>
      <c r="OWB1" s="1687"/>
      <c r="OWC1" s="1687"/>
      <c r="OWD1" s="1687"/>
      <c r="OWE1" s="1687"/>
      <c r="OWF1" s="1687"/>
      <c r="OWG1" s="1687"/>
      <c r="OWH1" s="1687"/>
      <c r="OWI1" s="1687"/>
      <c r="OWJ1" s="1687"/>
      <c r="OWK1" s="1687"/>
      <c r="OWL1" s="1687"/>
      <c r="OWM1" s="1687"/>
      <c r="OWN1" s="1687"/>
      <c r="OWO1" s="1687"/>
      <c r="OWP1" s="1687"/>
      <c r="OWQ1" s="1687"/>
      <c r="OWR1" s="1687"/>
      <c r="OWS1" s="1687"/>
      <c r="OWT1" s="1687"/>
      <c r="OWU1" s="1687"/>
      <c r="OWV1" s="1687"/>
      <c r="OWW1" s="1687"/>
      <c r="OWX1" s="1687"/>
      <c r="OWY1" s="1687"/>
      <c r="OWZ1" s="1687"/>
      <c r="OXA1" s="1687"/>
      <c r="OXB1" s="1687"/>
      <c r="OXC1" s="1687"/>
      <c r="OXD1" s="1687"/>
      <c r="OXE1" s="1687"/>
      <c r="OXF1" s="1687"/>
      <c r="OXG1" s="1687"/>
      <c r="OXH1" s="1687"/>
      <c r="OXI1" s="1687"/>
      <c r="OXJ1" s="1687"/>
      <c r="OXK1" s="1687"/>
      <c r="OXL1" s="1687"/>
      <c r="OXM1" s="1687"/>
      <c r="OXN1" s="1687"/>
      <c r="OXO1" s="1687"/>
      <c r="OXP1" s="1687"/>
      <c r="OXQ1" s="1687"/>
      <c r="OXR1" s="1687"/>
      <c r="OXS1" s="1687"/>
      <c r="OXT1" s="1687"/>
      <c r="OXU1" s="1687"/>
      <c r="OXV1" s="1687"/>
      <c r="OXW1" s="1687"/>
      <c r="OXX1" s="1687"/>
      <c r="OXY1" s="1687"/>
      <c r="OXZ1" s="1687"/>
      <c r="OYA1" s="1687"/>
      <c r="OYB1" s="1687"/>
      <c r="OYC1" s="1687"/>
      <c r="OYD1" s="1687"/>
      <c r="OYE1" s="1687"/>
      <c r="OYF1" s="1687"/>
      <c r="OYG1" s="1687"/>
      <c r="OYH1" s="1687"/>
      <c r="OYI1" s="1687"/>
      <c r="OYJ1" s="1687"/>
      <c r="OYK1" s="1687"/>
      <c r="OYL1" s="1687"/>
      <c r="OYM1" s="1687"/>
      <c r="OYN1" s="1687"/>
      <c r="OYO1" s="1687"/>
      <c r="OYP1" s="1687"/>
      <c r="OYQ1" s="1687"/>
      <c r="OYR1" s="1687"/>
      <c r="OYS1" s="1687"/>
      <c r="OYT1" s="1687"/>
      <c r="OYU1" s="1687"/>
      <c r="OYV1" s="1687"/>
      <c r="OYW1" s="1687"/>
      <c r="OYX1" s="1687"/>
      <c r="OYY1" s="1687"/>
      <c r="OYZ1" s="1687"/>
      <c r="OZA1" s="1687"/>
      <c r="OZB1" s="1687"/>
      <c r="OZC1" s="1687"/>
      <c r="OZD1" s="1687"/>
      <c r="OZE1" s="1687"/>
      <c r="OZF1" s="1687"/>
      <c r="OZG1" s="1687"/>
      <c r="OZH1" s="1687"/>
      <c r="OZI1" s="1687"/>
      <c r="OZJ1" s="1687"/>
      <c r="OZK1" s="1687"/>
      <c r="OZL1" s="1687"/>
      <c r="OZM1" s="1687"/>
      <c r="OZN1" s="1687"/>
      <c r="OZO1" s="1687"/>
      <c r="OZP1" s="1687"/>
      <c r="OZQ1" s="1687"/>
      <c r="OZR1" s="1687"/>
      <c r="OZS1" s="1687"/>
      <c r="OZT1" s="1687"/>
      <c r="OZU1" s="1687"/>
      <c r="OZV1" s="1687"/>
      <c r="OZW1" s="1687"/>
      <c r="OZX1" s="1687"/>
      <c r="OZY1" s="1687"/>
      <c r="OZZ1" s="1687"/>
      <c r="PAA1" s="1687"/>
      <c r="PAB1" s="1687"/>
      <c r="PAC1" s="1687"/>
      <c r="PAD1" s="1687"/>
      <c r="PAE1" s="1687"/>
      <c r="PAF1" s="1687"/>
      <c r="PAG1" s="1687"/>
      <c r="PAH1" s="1687"/>
      <c r="PAI1" s="1687"/>
      <c r="PAJ1" s="1687"/>
      <c r="PAK1" s="1687"/>
      <c r="PAL1" s="1687"/>
      <c r="PAM1" s="1687"/>
      <c r="PAN1" s="1687"/>
      <c r="PAO1" s="1687"/>
      <c r="PAP1" s="1687"/>
      <c r="PAQ1" s="1687"/>
      <c r="PAR1" s="1687"/>
      <c r="PAS1" s="1687"/>
      <c r="PAT1" s="1687"/>
      <c r="PAU1" s="1687"/>
      <c r="PAV1" s="1687"/>
      <c r="PAW1" s="1687"/>
      <c r="PAX1" s="1687"/>
      <c r="PAY1" s="1687"/>
      <c r="PAZ1" s="1687"/>
      <c r="PBA1" s="1687"/>
      <c r="PBB1" s="1687"/>
      <c r="PBC1" s="1687"/>
      <c r="PBD1" s="1687"/>
      <c r="PBE1" s="1687"/>
      <c r="PBF1" s="1687"/>
      <c r="PBG1" s="1687"/>
      <c r="PBH1" s="1687"/>
      <c r="PBI1" s="1687"/>
      <c r="PBJ1" s="1687"/>
      <c r="PBK1" s="1687"/>
      <c r="PBL1" s="1687"/>
      <c r="PBM1" s="1687"/>
      <c r="PBN1" s="1687"/>
      <c r="PBO1" s="1687"/>
      <c r="PBP1" s="1687"/>
      <c r="PBQ1" s="1687"/>
      <c r="PBR1" s="1687"/>
      <c r="PBS1" s="1687"/>
      <c r="PBT1" s="1687"/>
      <c r="PBU1" s="1687"/>
      <c r="PBV1" s="1687"/>
      <c r="PBW1" s="1687"/>
      <c r="PBX1" s="1687"/>
      <c r="PBY1" s="1687"/>
      <c r="PBZ1" s="1687"/>
      <c r="PCA1" s="1687"/>
      <c r="PCB1" s="1687"/>
      <c r="PCC1" s="1687"/>
      <c r="PCD1" s="1687"/>
      <c r="PCE1" s="1687"/>
      <c r="PCF1" s="1687"/>
      <c r="PCG1" s="1687"/>
      <c r="PCH1" s="1687"/>
      <c r="PCI1" s="1687"/>
      <c r="PCJ1" s="1687"/>
      <c r="PCK1" s="1687"/>
      <c r="PCL1" s="1687"/>
      <c r="PCM1" s="1687"/>
      <c r="PCN1" s="1687"/>
      <c r="PCO1" s="1687"/>
      <c r="PCP1" s="1687"/>
      <c r="PCQ1" s="1687"/>
      <c r="PCR1" s="1687"/>
      <c r="PCS1" s="1687"/>
      <c r="PCT1" s="1687"/>
      <c r="PCU1" s="1687"/>
      <c r="PCV1" s="1687"/>
      <c r="PCW1" s="1687"/>
      <c r="PCX1" s="1687"/>
      <c r="PCY1" s="1687"/>
      <c r="PCZ1" s="1687"/>
      <c r="PDA1" s="1687"/>
      <c r="PDB1" s="1687"/>
      <c r="PDC1" s="1687"/>
      <c r="PDD1" s="1687"/>
      <c r="PDE1" s="1687"/>
      <c r="PDF1" s="1687"/>
      <c r="PDG1" s="1687"/>
      <c r="PDH1" s="1687"/>
      <c r="PDI1" s="1687"/>
      <c r="PDJ1" s="1687"/>
      <c r="PDK1" s="1687"/>
      <c r="PDL1" s="1687"/>
      <c r="PDM1" s="1687"/>
      <c r="PDN1" s="1687"/>
      <c r="PDO1" s="1687"/>
      <c r="PDP1" s="1687"/>
      <c r="PDQ1" s="1687"/>
      <c r="PDR1" s="1687"/>
      <c r="PDS1" s="1687"/>
      <c r="PDT1" s="1687"/>
      <c r="PDU1" s="1687"/>
      <c r="PDV1" s="1687"/>
      <c r="PDW1" s="1687"/>
      <c r="PDX1" s="1687"/>
      <c r="PDY1" s="1687"/>
      <c r="PDZ1" s="1687"/>
      <c r="PEA1" s="1687"/>
      <c r="PEB1" s="1687"/>
      <c r="PEC1" s="1687"/>
      <c r="PED1" s="1687"/>
      <c r="PEE1" s="1687"/>
      <c r="PEF1" s="1687"/>
      <c r="PEG1" s="1687"/>
      <c r="PEH1" s="1687"/>
      <c r="PEI1" s="1687"/>
      <c r="PEJ1" s="1687"/>
      <c r="PEK1" s="1687"/>
      <c r="PEL1" s="1687"/>
      <c r="PEM1" s="1687"/>
      <c r="PEN1" s="1687"/>
      <c r="PEO1" s="1687"/>
      <c r="PEP1" s="1687"/>
      <c r="PEQ1" s="1687"/>
      <c r="PER1" s="1687"/>
      <c r="PES1" s="1687"/>
      <c r="PET1" s="1687"/>
      <c r="PEU1" s="1687"/>
      <c r="PEV1" s="1687"/>
      <c r="PEW1" s="1687"/>
      <c r="PEX1" s="1687"/>
      <c r="PEY1" s="1687"/>
      <c r="PEZ1" s="1687"/>
      <c r="PFA1" s="1687"/>
      <c r="PFB1" s="1687"/>
      <c r="PFC1" s="1687"/>
      <c r="PFD1" s="1687"/>
      <c r="PFE1" s="1687"/>
      <c r="PFF1" s="1687"/>
      <c r="PFG1" s="1687"/>
      <c r="PFH1" s="1687"/>
      <c r="PFI1" s="1687"/>
      <c r="PFJ1" s="1687"/>
      <c r="PFK1" s="1687"/>
      <c r="PFL1" s="1687"/>
      <c r="PFM1" s="1687"/>
      <c r="PFN1" s="1687"/>
      <c r="PFO1" s="1687"/>
      <c r="PFP1" s="1687"/>
      <c r="PFQ1" s="1687"/>
      <c r="PFR1" s="1687"/>
      <c r="PFS1" s="1687"/>
      <c r="PFT1" s="1687"/>
      <c r="PFU1" s="1687"/>
      <c r="PFV1" s="1687"/>
      <c r="PFW1" s="1687"/>
      <c r="PFX1" s="1687"/>
      <c r="PFY1" s="1687"/>
      <c r="PFZ1" s="1687"/>
      <c r="PGA1" s="1687"/>
      <c r="PGB1" s="1687"/>
      <c r="PGC1" s="1687"/>
      <c r="PGD1" s="1687"/>
      <c r="PGE1" s="1687"/>
      <c r="PGF1" s="1687"/>
      <c r="PGG1" s="1687"/>
      <c r="PGH1" s="1687"/>
      <c r="PGI1" s="1687"/>
      <c r="PGJ1" s="1687"/>
      <c r="PGK1" s="1687"/>
      <c r="PGL1" s="1687"/>
      <c r="PGM1" s="1687"/>
      <c r="PGN1" s="1687"/>
      <c r="PGO1" s="1687"/>
      <c r="PGP1" s="1687"/>
      <c r="PGQ1" s="1687"/>
      <c r="PGR1" s="1687"/>
      <c r="PGS1" s="1687"/>
      <c r="PGT1" s="1687"/>
      <c r="PGU1" s="1687"/>
      <c r="PGV1" s="1687"/>
      <c r="PGW1" s="1687"/>
      <c r="PGX1" s="1687"/>
      <c r="PGY1" s="1687"/>
      <c r="PGZ1" s="1687"/>
      <c r="PHA1" s="1687"/>
      <c r="PHB1" s="1687"/>
      <c r="PHC1" s="1687"/>
      <c r="PHD1" s="1687"/>
      <c r="PHE1" s="1687"/>
      <c r="PHF1" s="1687"/>
      <c r="PHG1" s="1687"/>
      <c r="PHH1" s="1687"/>
      <c r="PHI1" s="1687"/>
      <c r="PHJ1" s="1687"/>
      <c r="PHK1" s="1687"/>
      <c r="PHL1" s="1687"/>
      <c r="PHM1" s="1687"/>
      <c r="PHN1" s="1687"/>
      <c r="PHO1" s="1687"/>
      <c r="PHP1" s="1687"/>
      <c r="PHQ1" s="1687"/>
      <c r="PHR1" s="1687"/>
      <c r="PHS1" s="1687"/>
      <c r="PHT1" s="1687"/>
      <c r="PHU1" s="1687"/>
      <c r="PHV1" s="1687"/>
      <c r="PHW1" s="1687"/>
      <c r="PHX1" s="1687"/>
      <c r="PHY1" s="1687"/>
      <c r="PHZ1" s="1687"/>
      <c r="PIA1" s="1687"/>
      <c r="PIB1" s="1687"/>
      <c r="PIC1" s="1687"/>
      <c r="PID1" s="1687"/>
      <c r="PIE1" s="1687"/>
      <c r="PIF1" s="1687"/>
      <c r="PIG1" s="1687"/>
      <c r="PIH1" s="1687"/>
      <c r="PII1" s="1687"/>
      <c r="PIJ1" s="1687"/>
      <c r="PIK1" s="1687"/>
      <c r="PIL1" s="1687"/>
      <c r="PIM1" s="1687"/>
      <c r="PIN1" s="1687"/>
      <c r="PIO1" s="1687"/>
      <c r="PIP1" s="1687"/>
      <c r="PIQ1" s="1687"/>
      <c r="PIR1" s="1687"/>
      <c r="PIS1" s="1687"/>
      <c r="PIT1" s="1687"/>
      <c r="PIU1" s="1687"/>
      <c r="PIV1" s="1687"/>
      <c r="PIW1" s="1687"/>
      <c r="PIX1" s="1687"/>
      <c r="PIY1" s="1687"/>
      <c r="PIZ1" s="1687"/>
      <c r="PJA1" s="1687"/>
      <c r="PJB1" s="1687"/>
      <c r="PJC1" s="1687"/>
      <c r="PJD1" s="1687"/>
      <c r="PJE1" s="1687"/>
      <c r="PJF1" s="1687"/>
      <c r="PJG1" s="1687"/>
      <c r="PJH1" s="1687"/>
      <c r="PJI1" s="1687"/>
      <c r="PJJ1" s="1687"/>
      <c r="PJK1" s="1687"/>
      <c r="PJL1" s="1687"/>
      <c r="PJM1" s="1687"/>
      <c r="PJN1" s="1687"/>
      <c r="PJO1" s="1687"/>
      <c r="PJP1" s="1687"/>
      <c r="PJQ1" s="1687"/>
      <c r="PJR1" s="1687"/>
      <c r="PJS1" s="1687"/>
      <c r="PJT1" s="1687"/>
      <c r="PJU1" s="1687"/>
      <c r="PJV1" s="1687"/>
      <c r="PJW1" s="1687"/>
      <c r="PJX1" s="1687"/>
      <c r="PJY1" s="1687"/>
      <c r="PJZ1" s="1687"/>
      <c r="PKA1" s="1687"/>
      <c r="PKB1" s="1687"/>
      <c r="PKC1" s="1687"/>
      <c r="PKD1" s="1687"/>
      <c r="PKE1" s="1687"/>
      <c r="PKF1" s="1687"/>
      <c r="PKG1" s="1687"/>
      <c r="PKH1" s="1687"/>
      <c r="PKI1" s="1687"/>
      <c r="PKJ1" s="1687"/>
      <c r="PKK1" s="1687"/>
      <c r="PKL1" s="1687"/>
      <c r="PKM1" s="1687"/>
      <c r="PKN1" s="1687"/>
      <c r="PKO1" s="1687"/>
      <c r="PKP1" s="1687"/>
      <c r="PKQ1" s="1687"/>
      <c r="PKR1" s="1687"/>
      <c r="PKS1" s="1687"/>
      <c r="PKT1" s="1687"/>
      <c r="PKU1" s="1687"/>
      <c r="PKV1" s="1687"/>
      <c r="PKW1" s="1687"/>
      <c r="PKX1" s="1687"/>
      <c r="PKY1" s="1687"/>
      <c r="PKZ1" s="1687"/>
      <c r="PLA1" s="1687"/>
      <c r="PLB1" s="1687"/>
      <c r="PLC1" s="1687"/>
      <c r="PLD1" s="1687"/>
      <c r="PLE1" s="1687"/>
      <c r="PLF1" s="1687"/>
      <c r="PLG1" s="1687"/>
      <c r="PLH1" s="1687"/>
      <c r="PLI1" s="1687"/>
      <c r="PLJ1" s="1687"/>
      <c r="PLK1" s="1687"/>
      <c r="PLL1" s="1687"/>
      <c r="PLM1" s="1687"/>
      <c r="PLN1" s="1687"/>
      <c r="PLO1" s="1687"/>
      <c r="PLP1" s="1687"/>
      <c r="PLQ1" s="1687"/>
      <c r="PLR1" s="1687"/>
      <c r="PLS1" s="1687"/>
      <c r="PLT1" s="1687"/>
      <c r="PLU1" s="1687"/>
      <c r="PLV1" s="1687"/>
      <c r="PLW1" s="1687"/>
      <c r="PLX1" s="1687"/>
      <c r="PLY1" s="1687"/>
      <c r="PLZ1" s="1687"/>
      <c r="PMA1" s="1687"/>
      <c r="PMB1" s="1687"/>
      <c r="PMC1" s="1687"/>
      <c r="PMD1" s="1687"/>
      <c r="PME1" s="1687"/>
      <c r="PMF1" s="1687"/>
      <c r="PMG1" s="1687"/>
      <c r="PMH1" s="1687"/>
      <c r="PMI1" s="1687"/>
      <c r="PMJ1" s="1687"/>
      <c r="PMK1" s="1687"/>
      <c r="PML1" s="1687"/>
      <c r="PMM1" s="1687"/>
      <c r="PMN1" s="1687"/>
      <c r="PMO1" s="1687"/>
      <c r="PMP1" s="1687"/>
      <c r="PMQ1" s="1687"/>
      <c r="PMR1" s="1687"/>
      <c r="PMS1" s="1687"/>
      <c r="PMT1" s="1687"/>
      <c r="PMU1" s="1687"/>
      <c r="PMV1" s="1687"/>
      <c r="PMW1" s="1687"/>
      <c r="PMX1" s="1687"/>
      <c r="PMY1" s="1687"/>
      <c r="PMZ1" s="1687"/>
      <c r="PNA1" s="1687"/>
      <c r="PNB1" s="1687"/>
      <c r="PNC1" s="1687"/>
      <c r="PND1" s="1687"/>
      <c r="PNE1" s="1687"/>
      <c r="PNF1" s="1687"/>
      <c r="PNG1" s="1687"/>
      <c r="PNH1" s="1687"/>
      <c r="PNI1" s="1687"/>
      <c r="PNJ1" s="1687"/>
      <c r="PNK1" s="1687"/>
      <c r="PNL1" s="1687"/>
      <c r="PNM1" s="1687"/>
      <c r="PNN1" s="1687"/>
      <c r="PNO1" s="1687"/>
      <c r="PNP1" s="1687"/>
      <c r="PNQ1" s="1687"/>
      <c r="PNR1" s="1687"/>
      <c r="PNS1" s="1687"/>
      <c r="PNT1" s="1687"/>
      <c r="PNU1" s="1687"/>
      <c r="PNV1" s="1687"/>
      <c r="PNW1" s="1687"/>
      <c r="PNX1" s="1687"/>
      <c r="PNY1" s="1687"/>
      <c r="PNZ1" s="1687"/>
      <c r="POA1" s="1687"/>
      <c r="POB1" s="1687"/>
      <c r="POC1" s="1687"/>
      <c r="POD1" s="1687"/>
      <c r="POE1" s="1687"/>
      <c r="POF1" s="1687"/>
      <c r="POG1" s="1687"/>
      <c r="POH1" s="1687"/>
      <c r="POI1" s="1687"/>
      <c r="POJ1" s="1687"/>
      <c r="POK1" s="1687"/>
      <c r="POL1" s="1687"/>
      <c r="POM1" s="1687"/>
      <c r="PON1" s="1687"/>
      <c r="POO1" s="1687"/>
      <c r="POP1" s="1687"/>
      <c r="POQ1" s="1687"/>
      <c r="POR1" s="1687"/>
      <c r="POS1" s="1687"/>
      <c r="POT1" s="1687"/>
      <c r="POU1" s="1687"/>
      <c r="POV1" s="1687"/>
      <c r="POW1" s="1687"/>
      <c r="POX1" s="1687"/>
      <c r="POY1" s="1687"/>
      <c r="POZ1" s="1687"/>
      <c r="PPA1" s="1687"/>
      <c r="PPB1" s="1687"/>
      <c r="PPC1" s="1687"/>
      <c r="PPD1" s="1687"/>
      <c r="PPE1" s="1687"/>
      <c r="PPF1" s="1687"/>
      <c r="PPG1" s="1687"/>
      <c r="PPH1" s="1687"/>
      <c r="PPI1" s="1687"/>
      <c r="PPJ1" s="1687"/>
      <c r="PPK1" s="1687"/>
      <c r="PPL1" s="1687"/>
      <c r="PPM1" s="1687"/>
      <c r="PPN1" s="1687"/>
      <c r="PPO1" s="1687"/>
      <c r="PPP1" s="1687"/>
      <c r="PPQ1" s="1687"/>
      <c r="PPR1" s="1687"/>
      <c r="PPS1" s="1687"/>
      <c r="PPT1" s="1687"/>
      <c r="PPU1" s="1687"/>
      <c r="PPV1" s="1687"/>
      <c r="PPW1" s="1687"/>
      <c r="PPX1" s="1687"/>
      <c r="PPY1" s="1687"/>
      <c r="PPZ1" s="1687"/>
      <c r="PQA1" s="1687"/>
      <c r="PQB1" s="1687"/>
      <c r="PQC1" s="1687"/>
      <c r="PQD1" s="1687"/>
      <c r="PQE1" s="1687"/>
      <c r="PQF1" s="1687"/>
      <c r="PQG1" s="1687"/>
      <c r="PQH1" s="1687"/>
      <c r="PQI1" s="1687"/>
      <c r="PQJ1" s="1687"/>
      <c r="PQK1" s="1687"/>
      <c r="PQL1" s="1687"/>
      <c r="PQM1" s="1687"/>
      <c r="PQN1" s="1687"/>
      <c r="PQO1" s="1687"/>
      <c r="PQP1" s="1687"/>
      <c r="PQQ1" s="1687"/>
      <c r="PQR1" s="1687"/>
      <c r="PQS1" s="1687"/>
      <c r="PQT1" s="1687"/>
      <c r="PQU1" s="1687"/>
      <c r="PQV1" s="1687"/>
      <c r="PQW1" s="1687"/>
      <c r="PQX1" s="1687"/>
      <c r="PQY1" s="1687"/>
      <c r="PQZ1" s="1687"/>
      <c r="PRA1" s="1687"/>
      <c r="PRB1" s="1687"/>
      <c r="PRC1" s="1687"/>
      <c r="PRD1" s="1687"/>
      <c r="PRE1" s="1687"/>
      <c r="PRF1" s="1687"/>
      <c r="PRG1" s="1687"/>
      <c r="PRH1" s="1687"/>
      <c r="PRI1" s="1687"/>
      <c r="PRJ1" s="1687"/>
      <c r="PRK1" s="1687"/>
      <c r="PRL1" s="1687"/>
      <c r="PRM1" s="1687"/>
      <c r="PRN1" s="1687"/>
      <c r="PRO1" s="1687"/>
      <c r="PRP1" s="1687"/>
      <c r="PRQ1" s="1687"/>
      <c r="PRR1" s="1687"/>
      <c r="PRS1" s="1687"/>
      <c r="PRT1" s="1687"/>
      <c r="PRU1" s="1687"/>
      <c r="PRV1" s="1687"/>
      <c r="PRW1" s="1687"/>
      <c r="PRX1" s="1687"/>
      <c r="PRY1" s="1687"/>
      <c r="PRZ1" s="1687"/>
      <c r="PSA1" s="1687"/>
      <c r="PSB1" s="1687"/>
      <c r="PSC1" s="1687"/>
      <c r="PSD1" s="1687"/>
      <c r="PSE1" s="1687"/>
      <c r="PSF1" s="1687"/>
      <c r="PSG1" s="1687"/>
      <c r="PSH1" s="1687"/>
      <c r="PSI1" s="1687"/>
      <c r="PSJ1" s="1687"/>
      <c r="PSK1" s="1687"/>
      <c r="PSL1" s="1687"/>
      <c r="PSM1" s="1687"/>
      <c r="PSN1" s="1687"/>
      <c r="PSO1" s="1687"/>
      <c r="PSP1" s="1687"/>
      <c r="PSQ1" s="1687"/>
      <c r="PSR1" s="1687"/>
      <c r="PSS1" s="1687"/>
      <c r="PST1" s="1687"/>
      <c r="PSU1" s="1687"/>
      <c r="PSV1" s="1687"/>
      <c r="PSW1" s="1687"/>
      <c r="PSX1" s="1687"/>
      <c r="PSY1" s="1687"/>
      <c r="PSZ1" s="1687"/>
      <c r="PTA1" s="1687"/>
      <c r="PTB1" s="1687"/>
      <c r="PTC1" s="1687"/>
      <c r="PTD1" s="1687"/>
      <c r="PTE1" s="1687"/>
      <c r="PTF1" s="1687"/>
      <c r="PTG1" s="1687"/>
      <c r="PTH1" s="1687"/>
      <c r="PTI1" s="1687"/>
      <c r="PTJ1" s="1687"/>
      <c r="PTK1" s="1687"/>
      <c r="PTL1" s="1687"/>
      <c r="PTM1" s="1687"/>
      <c r="PTN1" s="1687"/>
      <c r="PTO1" s="1687"/>
      <c r="PTP1" s="1687"/>
      <c r="PTQ1" s="1687"/>
      <c r="PTR1" s="1687"/>
      <c r="PTS1" s="1687"/>
      <c r="PTT1" s="1687"/>
      <c r="PTU1" s="1687"/>
      <c r="PTV1" s="1687"/>
      <c r="PTW1" s="1687"/>
      <c r="PTX1" s="1687"/>
      <c r="PTY1" s="1687"/>
      <c r="PTZ1" s="1687"/>
      <c r="PUA1" s="1687"/>
      <c r="PUB1" s="1687"/>
      <c r="PUC1" s="1687"/>
      <c r="PUD1" s="1687"/>
      <c r="PUE1" s="1687"/>
      <c r="PUF1" s="1687"/>
      <c r="PUG1" s="1687"/>
      <c r="PUH1" s="1687"/>
      <c r="PUI1" s="1687"/>
      <c r="PUJ1" s="1687"/>
      <c r="PUK1" s="1687"/>
      <c r="PUL1" s="1687"/>
      <c r="PUM1" s="1687"/>
      <c r="PUN1" s="1687"/>
      <c r="PUO1" s="1687"/>
      <c r="PUP1" s="1687"/>
      <c r="PUQ1" s="1687"/>
      <c r="PUR1" s="1687"/>
      <c r="PUS1" s="1687"/>
      <c r="PUT1" s="1687"/>
      <c r="PUU1" s="1687"/>
      <c r="PUV1" s="1687"/>
      <c r="PUW1" s="1687"/>
      <c r="PUX1" s="1687"/>
      <c r="PUY1" s="1687"/>
      <c r="PUZ1" s="1687"/>
      <c r="PVA1" s="1687"/>
      <c r="PVB1" s="1687"/>
      <c r="PVC1" s="1687"/>
      <c r="PVD1" s="1687"/>
      <c r="PVE1" s="1687"/>
      <c r="PVF1" s="1687"/>
      <c r="PVG1" s="1687"/>
      <c r="PVH1" s="1687"/>
      <c r="PVI1" s="1687"/>
      <c r="PVJ1" s="1687"/>
      <c r="PVK1" s="1687"/>
      <c r="PVL1" s="1687"/>
      <c r="PVM1" s="1687"/>
      <c r="PVN1" s="1687"/>
      <c r="PVO1" s="1687"/>
      <c r="PVP1" s="1687"/>
      <c r="PVQ1" s="1687"/>
      <c r="PVR1" s="1687"/>
      <c r="PVS1" s="1687"/>
      <c r="PVT1" s="1687"/>
      <c r="PVU1" s="1687"/>
      <c r="PVV1" s="1687"/>
      <c r="PVW1" s="1687"/>
      <c r="PVX1" s="1687"/>
      <c r="PVY1" s="1687"/>
      <c r="PVZ1" s="1687"/>
      <c r="PWA1" s="1687"/>
      <c r="PWB1" s="1687"/>
      <c r="PWC1" s="1687"/>
      <c r="PWD1" s="1687"/>
      <c r="PWE1" s="1687"/>
      <c r="PWF1" s="1687"/>
      <c r="PWG1" s="1687"/>
      <c r="PWH1" s="1687"/>
      <c r="PWI1" s="1687"/>
      <c r="PWJ1" s="1687"/>
      <c r="PWK1" s="1687"/>
      <c r="PWL1" s="1687"/>
      <c r="PWM1" s="1687"/>
      <c r="PWN1" s="1687"/>
      <c r="PWO1" s="1687"/>
      <c r="PWP1" s="1687"/>
      <c r="PWQ1" s="1687"/>
      <c r="PWR1" s="1687"/>
      <c r="PWS1" s="1687"/>
      <c r="PWT1" s="1687"/>
      <c r="PWU1" s="1687"/>
      <c r="PWV1" s="1687"/>
      <c r="PWW1" s="1687"/>
      <c r="PWX1" s="1687"/>
      <c r="PWY1" s="1687"/>
      <c r="PWZ1" s="1687"/>
      <c r="PXA1" s="1687"/>
      <c r="PXB1" s="1687"/>
      <c r="PXC1" s="1687"/>
      <c r="PXD1" s="1687"/>
      <c r="PXE1" s="1687"/>
      <c r="PXF1" s="1687"/>
      <c r="PXG1" s="1687"/>
      <c r="PXH1" s="1687"/>
      <c r="PXI1" s="1687"/>
      <c r="PXJ1" s="1687"/>
      <c r="PXK1" s="1687"/>
      <c r="PXL1" s="1687"/>
      <c r="PXM1" s="1687"/>
      <c r="PXN1" s="1687"/>
      <c r="PXO1" s="1687"/>
      <c r="PXP1" s="1687"/>
      <c r="PXQ1" s="1687"/>
      <c r="PXR1" s="1687"/>
      <c r="PXS1" s="1687"/>
      <c r="PXT1" s="1687"/>
      <c r="PXU1" s="1687"/>
      <c r="PXV1" s="1687"/>
      <c r="PXW1" s="1687"/>
      <c r="PXX1" s="1687"/>
      <c r="PXY1" s="1687"/>
      <c r="PXZ1" s="1687"/>
      <c r="PYA1" s="1687"/>
      <c r="PYB1" s="1687"/>
      <c r="PYC1" s="1687"/>
      <c r="PYD1" s="1687"/>
      <c r="PYE1" s="1687"/>
      <c r="PYF1" s="1687"/>
      <c r="PYG1" s="1687"/>
      <c r="PYH1" s="1687"/>
      <c r="PYI1" s="1687"/>
      <c r="PYJ1" s="1687"/>
      <c r="PYK1" s="1687"/>
      <c r="PYL1" s="1687"/>
      <c r="PYM1" s="1687"/>
      <c r="PYN1" s="1687"/>
      <c r="PYO1" s="1687"/>
      <c r="PYP1" s="1687"/>
      <c r="PYQ1" s="1687"/>
      <c r="PYR1" s="1687"/>
      <c r="PYS1" s="1687"/>
      <c r="PYT1" s="1687"/>
      <c r="PYU1" s="1687"/>
      <c r="PYV1" s="1687"/>
      <c r="PYW1" s="1687"/>
      <c r="PYX1" s="1687"/>
      <c r="PYY1" s="1687"/>
      <c r="PYZ1" s="1687"/>
      <c r="PZA1" s="1687"/>
      <c r="PZB1" s="1687"/>
      <c r="PZC1" s="1687"/>
      <c r="PZD1" s="1687"/>
      <c r="PZE1" s="1687"/>
      <c r="PZF1" s="1687"/>
      <c r="PZG1" s="1687"/>
      <c r="PZH1" s="1687"/>
      <c r="PZI1" s="1687"/>
      <c r="PZJ1" s="1687"/>
      <c r="PZK1" s="1687"/>
      <c r="PZL1" s="1687"/>
      <c r="PZM1" s="1687"/>
      <c r="PZN1" s="1687"/>
      <c r="PZO1" s="1687"/>
      <c r="PZP1" s="1687"/>
      <c r="PZQ1" s="1687"/>
      <c r="PZR1" s="1687"/>
      <c r="PZS1" s="1687"/>
      <c r="PZT1" s="1687"/>
      <c r="PZU1" s="1687"/>
      <c r="PZV1" s="1687"/>
      <c r="PZW1" s="1687"/>
      <c r="PZX1" s="1687"/>
      <c r="PZY1" s="1687"/>
      <c r="PZZ1" s="1687"/>
      <c r="QAA1" s="1687"/>
      <c r="QAB1" s="1687"/>
      <c r="QAC1" s="1687"/>
      <c r="QAD1" s="1687"/>
      <c r="QAE1" s="1687"/>
      <c r="QAF1" s="1687"/>
      <c r="QAG1" s="1687"/>
      <c r="QAH1" s="1687"/>
      <c r="QAI1" s="1687"/>
      <c r="QAJ1" s="1687"/>
      <c r="QAK1" s="1687"/>
      <c r="QAL1" s="1687"/>
      <c r="QAM1" s="1687"/>
      <c r="QAN1" s="1687"/>
      <c r="QAO1" s="1687"/>
      <c r="QAP1" s="1687"/>
      <c r="QAQ1" s="1687"/>
      <c r="QAR1" s="1687"/>
      <c r="QAS1" s="1687"/>
      <c r="QAT1" s="1687"/>
      <c r="QAU1" s="1687"/>
      <c r="QAV1" s="1687"/>
      <c r="QAW1" s="1687"/>
      <c r="QAX1" s="1687"/>
      <c r="QAY1" s="1687"/>
      <c r="QAZ1" s="1687"/>
      <c r="QBA1" s="1687"/>
      <c r="QBB1" s="1687"/>
      <c r="QBC1" s="1687"/>
      <c r="QBD1" s="1687"/>
      <c r="QBE1" s="1687"/>
      <c r="QBF1" s="1687"/>
      <c r="QBG1" s="1687"/>
      <c r="QBH1" s="1687"/>
      <c r="QBI1" s="1687"/>
      <c r="QBJ1" s="1687"/>
      <c r="QBK1" s="1687"/>
      <c r="QBL1" s="1687"/>
      <c r="QBM1" s="1687"/>
      <c r="QBN1" s="1687"/>
      <c r="QBO1" s="1687"/>
      <c r="QBP1" s="1687"/>
      <c r="QBQ1" s="1687"/>
      <c r="QBR1" s="1687"/>
      <c r="QBS1" s="1687"/>
      <c r="QBT1" s="1687"/>
      <c r="QBU1" s="1687"/>
      <c r="QBV1" s="1687"/>
      <c r="QBW1" s="1687"/>
      <c r="QBX1" s="1687"/>
      <c r="QBY1" s="1687"/>
      <c r="QBZ1" s="1687"/>
      <c r="QCA1" s="1687"/>
      <c r="QCB1" s="1687"/>
      <c r="QCC1" s="1687"/>
      <c r="QCD1" s="1687"/>
      <c r="QCE1" s="1687"/>
      <c r="QCF1" s="1687"/>
      <c r="QCG1" s="1687"/>
      <c r="QCH1" s="1687"/>
      <c r="QCI1" s="1687"/>
      <c r="QCJ1" s="1687"/>
      <c r="QCK1" s="1687"/>
      <c r="QCL1" s="1687"/>
      <c r="QCM1" s="1687"/>
      <c r="QCN1" s="1687"/>
      <c r="QCO1" s="1687"/>
      <c r="QCP1" s="1687"/>
      <c r="QCQ1" s="1687"/>
      <c r="QCR1" s="1687"/>
      <c r="QCS1" s="1687"/>
      <c r="QCT1" s="1687"/>
      <c r="QCU1" s="1687"/>
      <c r="QCV1" s="1687"/>
      <c r="QCW1" s="1687"/>
      <c r="QCX1" s="1687"/>
      <c r="QCY1" s="1687"/>
      <c r="QCZ1" s="1687"/>
      <c r="QDA1" s="1687"/>
      <c r="QDB1" s="1687"/>
      <c r="QDC1" s="1687"/>
      <c r="QDD1" s="1687"/>
      <c r="QDE1" s="1687"/>
      <c r="QDF1" s="1687"/>
      <c r="QDG1" s="1687"/>
      <c r="QDH1" s="1687"/>
      <c r="QDI1" s="1687"/>
      <c r="QDJ1" s="1687"/>
      <c r="QDK1" s="1687"/>
      <c r="QDL1" s="1687"/>
      <c r="QDM1" s="1687"/>
      <c r="QDN1" s="1687"/>
      <c r="QDO1" s="1687"/>
      <c r="QDP1" s="1687"/>
      <c r="QDQ1" s="1687"/>
      <c r="QDR1" s="1687"/>
      <c r="QDS1" s="1687"/>
      <c r="QDT1" s="1687"/>
      <c r="QDU1" s="1687"/>
      <c r="QDV1" s="1687"/>
      <c r="QDW1" s="1687"/>
      <c r="QDX1" s="1687"/>
      <c r="QDY1" s="1687"/>
      <c r="QDZ1" s="1687"/>
      <c r="QEA1" s="1687"/>
      <c r="QEB1" s="1687"/>
      <c r="QEC1" s="1687"/>
      <c r="QED1" s="1687"/>
      <c r="QEE1" s="1687"/>
      <c r="QEF1" s="1687"/>
      <c r="QEG1" s="1687"/>
      <c r="QEH1" s="1687"/>
      <c r="QEI1" s="1687"/>
      <c r="QEJ1" s="1687"/>
      <c r="QEK1" s="1687"/>
      <c r="QEL1" s="1687"/>
      <c r="QEM1" s="1687"/>
      <c r="QEN1" s="1687"/>
      <c r="QEO1" s="1687"/>
      <c r="QEP1" s="1687"/>
      <c r="QEQ1" s="1687"/>
      <c r="QER1" s="1687"/>
      <c r="QES1" s="1687"/>
      <c r="QET1" s="1687"/>
      <c r="QEU1" s="1687"/>
      <c r="QEV1" s="1687"/>
      <c r="QEW1" s="1687"/>
      <c r="QEX1" s="1687"/>
      <c r="QEY1" s="1687"/>
      <c r="QEZ1" s="1687"/>
      <c r="QFA1" s="1687"/>
      <c r="QFB1" s="1687"/>
      <c r="QFC1" s="1687"/>
      <c r="QFD1" s="1687"/>
      <c r="QFE1" s="1687"/>
      <c r="QFF1" s="1687"/>
      <c r="QFG1" s="1687"/>
      <c r="QFH1" s="1687"/>
      <c r="QFI1" s="1687"/>
      <c r="QFJ1" s="1687"/>
      <c r="QFK1" s="1687"/>
      <c r="QFL1" s="1687"/>
      <c r="QFM1" s="1687"/>
      <c r="QFN1" s="1687"/>
      <c r="QFO1" s="1687"/>
      <c r="QFP1" s="1687"/>
      <c r="QFQ1" s="1687"/>
      <c r="QFR1" s="1687"/>
      <c r="QFS1" s="1687"/>
      <c r="QFT1" s="1687"/>
      <c r="QFU1" s="1687"/>
      <c r="QFV1" s="1687"/>
      <c r="QFW1" s="1687"/>
      <c r="QFX1" s="1687"/>
      <c r="QFY1" s="1687"/>
      <c r="QFZ1" s="1687"/>
      <c r="QGA1" s="1687"/>
      <c r="QGB1" s="1687"/>
      <c r="QGC1" s="1687"/>
      <c r="QGD1" s="1687"/>
      <c r="QGE1" s="1687"/>
      <c r="QGF1" s="1687"/>
      <c r="QGG1" s="1687"/>
      <c r="QGH1" s="1687"/>
      <c r="QGI1" s="1687"/>
      <c r="QGJ1" s="1687"/>
      <c r="QGK1" s="1687"/>
      <c r="QGL1" s="1687"/>
      <c r="QGM1" s="1687"/>
      <c r="QGN1" s="1687"/>
      <c r="QGO1" s="1687"/>
      <c r="QGP1" s="1687"/>
      <c r="QGQ1" s="1687"/>
      <c r="QGR1" s="1687"/>
      <c r="QGS1" s="1687"/>
      <c r="QGT1" s="1687"/>
      <c r="QGU1" s="1687"/>
      <c r="QGV1" s="1687"/>
      <c r="QGW1" s="1687"/>
      <c r="QGX1" s="1687"/>
      <c r="QGY1" s="1687"/>
      <c r="QGZ1" s="1687"/>
      <c r="QHA1" s="1687"/>
      <c r="QHB1" s="1687"/>
      <c r="QHC1" s="1687"/>
      <c r="QHD1" s="1687"/>
      <c r="QHE1" s="1687"/>
      <c r="QHF1" s="1687"/>
      <c r="QHG1" s="1687"/>
      <c r="QHH1" s="1687"/>
      <c r="QHI1" s="1687"/>
      <c r="QHJ1" s="1687"/>
      <c r="QHK1" s="1687"/>
      <c r="QHL1" s="1687"/>
      <c r="QHM1" s="1687"/>
      <c r="QHN1" s="1687"/>
      <c r="QHO1" s="1687"/>
      <c r="QHP1" s="1687"/>
      <c r="QHQ1" s="1687"/>
      <c r="QHR1" s="1687"/>
      <c r="QHS1" s="1687"/>
      <c r="QHT1" s="1687"/>
      <c r="QHU1" s="1687"/>
      <c r="QHV1" s="1687"/>
      <c r="QHW1" s="1687"/>
      <c r="QHX1" s="1687"/>
      <c r="QHY1" s="1687"/>
      <c r="QHZ1" s="1687"/>
      <c r="QIA1" s="1687"/>
      <c r="QIB1" s="1687"/>
      <c r="QIC1" s="1687"/>
      <c r="QID1" s="1687"/>
      <c r="QIE1" s="1687"/>
      <c r="QIF1" s="1687"/>
      <c r="QIG1" s="1687"/>
      <c r="QIH1" s="1687"/>
      <c r="QII1" s="1687"/>
      <c r="QIJ1" s="1687"/>
      <c r="QIK1" s="1687"/>
      <c r="QIL1" s="1687"/>
      <c r="QIM1" s="1687"/>
      <c r="QIN1" s="1687"/>
      <c r="QIO1" s="1687"/>
      <c r="QIP1" s="1687"/>
      <c r="QIQ1" s="1687"/>
      <c r="QIR1" s="1687"/>
      <c r="QIS1" s="1687"/>
      <c r="QIT1" s="1687"/>
      <c r="QIU1" s="1687"/>
      <c r="QIV1" s="1687"/>
      <c r="QIW1" s="1687"/>
      <c r="QIX1" s="1687"/>
      <c r="QIY1" s="1687"/>
      <c r="QIZ1" s="1687"/>
      <c r="QJA1" s="1687"/>
      <c r="QJB1" s="1687"/>
      <c r="QJC1" s="1687"/>
      <c r="QJD1" s="1687"/>
      <c r="QJE1" s="1687"/>
      <c r="QJF1" s="1687"/>
      <c r="QJG1" s="1687"/>
      <c r="QJH1" s="1687"/>
      <c r="QJI1" s="1687"/>
      <c r="QJJ1" s="1687"/>
      <c r="QJK1" s="1687"/>
      <c r="QJL1" s="1687"/>
      <c r="QJM1" s="1687"/>
      <c r="QJN1" s="1687"/>
      <c r="QJO1" s="1687"/>
      <c r="QJP1" s="1687"/>
      <c r="QJQ1" s="1687"/>
      <c r="QJR1" s="1687"/>
      <c r="QJS1" s="1687"/>
      <c r="QJT1" s="1687"/>
      <c r="QJU1" s="1687"/>
      <c r="QJV1" s="1687"/>
      <c r="QJW1" s="1687"/>
      <c r="QJX1" s="1687"/>
      <c r="QJY1" s="1687"/>
      <c r="QJZ1" s="1687"/>
      <c r="QKA1" s="1687"/>
      <c r="QKB1" s="1687"/>
      <c r="QKC1" s="1687"/>
      <c r="QKD1" s="1687"/>
      <c r="QKE1" s="1687"/>
      <c r="QKF1" s="1687"/>
      <c r="QKG1" s="1687"/>
      <c r="QKH1" s="1687"/>
      <c r="QKI1" s="1687"/>
      <c r="QKJ1" s="1687"/>
      <c r="QKK1" s="1687"/>
      <c r="QKL1" s="1687"/>
      <c r="QKM1" s="1687"/>
      <c r="QKN1" s="1687"/>
      <c r="QKO1" s="1687"/>
      <c r="QKP1" s="1687"/>
      <c r="QKQ1" s="1687"/>
      <c r="QKR1" s="1687"/>
      <c r="QKS1" s="1687"/>
      <c r="QKT1" s="1687"/>
      <c r="QKU1" s="1687"/>
      <c r="QKV1" s="1687"/>
      <c r="QKW1" s="1687"/>
      <c r="QKX1" s="1687"/>
      <c r="QKY1" s="1687"/>
      <c r="QKZ1" s="1687"/>
      <c r="QLA1" s="1687"/>
      <c r="QLB1" s="1687"/>
      <c r="QLC1" s="1687"/>
      <c r="QLD1" s="1687"/>
      <c r="QLE1" s="1687"/>
      <c r="QLF1" s="1687"/>
      <c r="QLG1" s="1687"/>
      <c r="QLH1" s="1687"/>
      <c r="QLI1" s="1687"/>
      <c r="QLJ1" s="1687"/>
      <c r="QLK1" s="1687"/>
      <c r="QLL1" s="1687"/>
      <c r="QLM1" s="1687"/>
      <c r="QLN1" s="1687"/>
      <c r="QLO1" s="1687"/>
      <c r="QLP1" s="1687"/>
      <c r="QLQ1" s="1687"/>
      <c r="QLR1" s="1687"/>
      <c r="QLS1" s="1687"/>
      <c r="QLT1" s="1687"/>
      <c r="QLU1" s="1687"/>
      <c r="QLV1" s="1687"/>
      <c r="QLW1" s="1687"/>
      <c r="QLX1" s="1687"/>
      <c r="QLY1" s="1687"/>
      <c r="QLZ1" s="1687"/>
      <c r="QMA1" s="1687"/>
      <c r="QMB1" s="1687"/>
      <c r="QMC1" s="1687"/>
      <c r="QMD1" s="1687"/>
      <c r="QME1" s="1687"/>
      <c r="QMF1" s="1687"/>
      <c r="QMG1" s="1687"/>
      <c r="QMH1" s="1687"/>
      <c r="QMI1" s="1687"/>
      <c r="QMJ1" s="1687"/>
      <c r="QMK1" s="1687"/>
      <c r="QML1" s="1687"/>
      <c r="QMM1" s="1687"/>
      <c r="QMN1" s="1687"/>
      <c r="QMO1" s="1687"/>
      <c r="QMP1" s="1687"/>
      <c r="QMQ1" s="1687"/>
      <c r="QMR1" s="1687"/>
      <c r="QMS1" s="1687"/>
      <c r="QMT1" s="1687"/>
      <c r="QMU1" s="1687"/>
      <c r="QMV1" s="1687"/>
      <c r="QMW1" s="1687"/>
      <c r="QMX1" s="1687"/>
      <c r="QMY1" s="1687"/>
      <c r="QMZ1" s="1687"/>
      <c r="QNA1" s="1687"/>
      <c r="QNB1" s="1687"/>
      <c r="QNC1" s="1687"/>
      <c r="QND1" s="1687"/>
      <c r="QNE1" s="1687"/>
      <c r="QNF1" s="1687"/>
      <c r="QNG1" s="1687"/>
      <c r="QNH1" s="1687"/>
      <c r="QNI1" s="1687"/>
      <c r="QNJ1" s="1687"/>
      <c r="QNK1" s="1687"/>
      <c r="QNL1" s="1687"/>
      <c r="QNM1" s="1687"/>
      <c r="QNN1" s="1687"/>
      <c r="QNO1" s="1687"/>
      <c r="QNP1" s="1687"/>
      <c r="QNQ1" s="1687"/>
      <c r="QNR1" s="1687"/>
      <c r="QNS1" s="1687"/>
      <c r="QNT1" s="1687"/>
      <c r="QNU1" s="1687"/>
      <c r="QNV1" s="1687"/>
      <c r="QNW1" s="1687"/>
      <c r="QNX1" s="1687"/>
      <c r="QNY1" s="1687"/>
      <c r="QNZ1" s="1687"/>
      <c r="QOA1" s="1687"/>
      <c r="QOB1" s="1687"/>
      <c r="QOC1" s="1687"/>
      <c r="QOD1" s="1687"/>
      <c r="QOE1" s="1687"/>
      <c r="QOF1" s="1687"/>
      <c r="QOG1" s="1687"/>
      <c r="QOH1" s="1687"/>
      <c r="QOI1" s="1687"/>
      <c r="QOJ1" s="1687"/>
      <c r="QOK1" s="1687"/>
      <c r="QOL1" s="1687"/>
      <c r="QOM1" s="1687"/>
      <c r="QON1" s="1687"/>
      <c r="QOO1" s="1687"/>
      <c r="QOP1" s="1687"/>
      <c r="QOQ1" s="1687"/>
      <c r="QOR1" s="1687"/>
      <c r="QOS1" s="1687"/>
      <c r="QOT1" s="1687"/>
      <c r="QOU1" s="1687"/>
      <c r="QOV1" s="1687"/>
      <c r="QOW1" s="1687"/>
      <c r="QOX1" s="1687"/>
      <c r="QOY1" s="1687"/>
      <c r="QOZ1" s="1687"/>
      <c r="QPA1" s="1687"/>
      <c r="QPB1" s="1687"/>
      <c r="QPC1" s="1687"/>
      <c r="QPD1" s="1687"/>
      <c r="QPE1" s="1687"/>
      <c r="QPF1" s="1687"/>
      <c r="QPG1" s="1687"/>
      <c r="QPH1" s="1687"/>
      <c r="QPI1" s="1687"/>
      <c r="QPJ1" s="1687"/>
      <c r="QPK1" s="1687"/>
      <c r="QPL1" s="1687"/>
      <c r="QPM1" s="1687"/>
      <c r="QPN1" s="1687"/>
      <c r="QPO1" s="1687"/>
      <c r="QPP1" s="1687"/>
      <c r="QPQ1" s="1687"/>
      <c r="QPR1" s="1687"/>
      <c r="QPS1" s="1687"/>
      <c r="QPT1" s="1687"/>
      <c r="QPU1" s="1687"/>
      <c r="QPV1" s="1687"/>
      <c r="QPW1" s="1687"/>
      <c r="QPX1" s="1687"/>
      <c r="QPY1" s="1687"/>
      <c r="QPZ1" s="1687"/>
      <c r="QQA1" s="1687"/>
      <c r="QQB1" s="1687"/>
      <c r="QQC1" s="1687"/>
      <c r="QQD1" s="1687"/>
      <c r="QQE1" s="1687"/>
      <c r="QQF1" s="1687"/>
      <c r="QQG1" s="1687"/>
      <c r="QQH1" s="1687"/>
      <c r="QQI1" s="1687"/>
      <c r="QQJ1" s="1687"/>
      <c r="QQK1" s="1687"/>
      <c r="QQL1" s="1687"/>
      <c r="QQM1" s="1687"/>
      <c r="QQN1" s="1687"/>
      <c r="QQO1" s="1687"/>
      <c r="QQP1" s="1687"/>
      <c r="QQQ1" s="1687"/>
      <c r="QQR1" s="1687"/>
      <c r="QQS1" s="1687"/>
      <c r="QQT1" s="1687"/>
      <c r="QQU1" s="1687"/>
      <c r="QQV1" s="1687"/>
      <c r="QQW1" s="1687"/>
      <c r="QQX1" s="1687"/>
      <c r="QQY1" s="1687"/>
      <c r="QQZ1" s="1687"/>
      <c r="QRA1" s="1687"/>
      <c r="QRB1" s="1687"/>
      <c r="QRC1" s="1687"/>
      <c r="QRD1" s="1687"/>
      <c r="QRE1" s="1687"/>
      <c r="QRF1" s="1687"/>
      <c r="QRG1" s="1687"/>
      <c r="QRH1" s="1687"/>
      <c r="QRI1" s="1687"/>
      <c r="QRJ1" s="1687"/>
      <c r="QRK1" s="1687"/>
      <c r="QRL1" s="1687"/>
      <c r="QRM1" s="1687"/>
      <c r="QRN1" s="1687"/>
      <c r="QRO1" s="1687"/>
      <c r="QRP1" s="1687"/>
      <c r="QRQ1" s="1687"/>
      <c r="QRR1" s="1687"/>
      <c r="QRS1" s="1687"/>
      <c r="QRT1" s="1687"/>
      <c r="QRU1" s="1687"/>
      <c r="QRV1" s="1687"/>
      <c r="QRW1" s="1687"/>
      <c r="QRX1" s="1687"/>
      <c r="QRY1" s="1687"/>
      <c r="QRZ1" s="1687"/>
      <c r="QSA1" s="1687"/>
      <c r="QSB1" s="1687"/>
      <c r="QSC1" s="1687"/>
      <c r="QSD1" s="1687"/>
      <c r="QSE1" s="1687"/>
      <c r="QSF1" s="1687"/>
      <c r="QSG1" s="1687"/>
      <c r="QSH1" s="1687"/>
      <c r="QSI1" s="1687"/>
      <c r="QSJ1" s="1687"/>
      <c r="QSK1" s="1687"/>
      <c r="QSL1" s="1687"/>
      <c r="QSM1" s="1687"/>
      <c r="QSN1" s="1687"/>
      <c r="QSO1" s="1687"/>
      <c r="QSP1" s="1687"/>
      <c r="QSQ1" s="1687"/>
      <c r="QSR1" s="1687"/>
      <c r="QSS1" s="1687"/>
      <c r="QST1" s="1687"/>
      <c r="QSU1" s="1687"/>
      <c r="QSV1" s="1687"/>
      <c r="QSW1" s="1687"/>
      <c r="QSX1" s="1687"/>
      <c r="QSY1" s="1687"/>
      <c r="QSZ1" s="1687"/>
      <c r="QTA1" s="1687"/>
      <c r="QTB1" s="1687"/>
      <c r="QTC1" s="1687"/>
      <c r="QTD1" s="1687"/>
      <c r="QTE1" s="1687"/>
      <c r="QTF1" s="1687"/>
      <c r="QTG1" s="1687"/>
      <c r="QTH1" s="1687"/>
      <c r="QTI1" s="1687"/>
      <c r="QTJ1" s="1687"/>
      <c r="QTK1" s="1687"/>
      <c r="QTL1" s="1687"/>
      <c r="QTM1" s="1687"/>
      <c r="QTN1" s="1687"/>
      <c r="QTO1" s="1687"/>
      <c r="QTP1" s="1687"/>
      <c r="QTQ1" s="1687"/>
      <c r="QTR1" s="1687"/>
      <c r="QTS1" s="1687"/>
      <c r="QTT1" s="1687"/>
      <c r="QTU1" s="1687"/>
      <c r="QTV1" s="1687"/>
      <c r="QTW1" s="1687"/>
      <c r="QTX1" s="1687"/>
      <c r="QTY1" s="1687"/>
      <c r="QTZ1" s="1687"/>
      <c r="QUA1" s="1687"/>
      <c r="QUB1" s="1687"/>
      <c r="QUC1" s="1687"/>
      <c r="QUD1" s="1687"/>
      <c r="QUE1" s="1687"/>
      <c r="QUF1" s="1687"/>
      <c r="QUG1" s="1687"/>
      <c r="QUH1" s="1687"/>
      <c r="QUI1" s="1687"/>
      <c r="QUJ1" s="1687"/>
      <c r="QUK1" s="1687"/>
      <c r="QUL1" s="1687"/>
      <c r="QUM1" s="1687"/>
      <c r="QUN1" s="1687"/>
      <c r="QUO1" s="1687"/>
      <c r="QUP1" s="1687"/>
      <c r="QUQ1" s="1687"/>
      <c r="QUR1" s="1687"/>
      <c r="QUS1" s="1687"/>
      <c r="QUT1" s="1687"/>
      <c r="QUU1" s="1687"/>
      <c r="QUV1" s="1687"/>
      <c r="QUW1" s="1687"/>
      <c r="QUX1" s="1687"/>
      <c r="QUY1" s="1687"/>
      <c r="QUZ1" s="1687"/>
      <c r="QVA1" s="1687"/>
      <c r="QVB1" s="1687"/>
      <c r="QVC1" s="1687"/>
      <c r="QVD1" s="1687"/>
      <c r="QVE1" s="1687"/>
      <c r="QVF1" s="1687"/>
      <c r="QVG1" s="1687"/>
      <c r="QVH1" s="1687"/>
      <c r="QVI1" s="1687"/>
      <c r="QVJ1" s="1687"/>
      <c r="QVK1" s="1687"/>
      <c r="QVL1" s="1687"/>
      <c r="QVM1" s="1687"/>
      <c r="QVN1" s="1687"/>
      <c r="QVO1" s="1687"/>
      <c r="QVP1" s="1687"/>
      <c r="QVQ1" s="1687"/>
      <c r="QVR1" s="1687"/>
      <c r="QVS1" s="1687"/>
      <c r="QVT1" s="1687"/>
      <c r="QVU1" s="1687"/>
      <c r="QVV1" s="1687"/>
      <c r="QVW1" s="1687"/>
      <c r="QVX1" s="1687"/>
      <c r="QVY1" s="1687"/>
      <c r="QVZ1" s="1687"/>
      <c r="QWA1" s="1687"/>
      <c r="QWB1" s="1687"/>
      <c r="QWC1" s="1687"/>
      <c r="QWD1" s="1687"/>
      <c r="QWE1" s="1687"/>
      <c r="QWF1" s="1687"/>
      <c r="QWG1" s="1687"/>
      <c r="QWH1" s="1687"/>
      <c r="QWI1" s="1687"/>
      <c r="QWJ1" s="1687"/>
      <c r="QWK1" s="1687"/>
      <c r="QWL1" s="1687"/>
      <c r="QWM1" s="1687"/>
      <c r="QWN1" s="1687"/>
      <c r="QWO1" s="1687"/>
      <c r="QWP1" s="1687"/>
      <c r="QWQ1" s="1687"/>
      <c r="QWR1" s="1687"/>
      <c r="QWS1" s="1687"/>
      <c r="QWT1" s="1687"/>
      <c r="QWU1" s="1687"/>
      <c r="QWV1" s="1687"/>
      <c r="QWW1" s="1687"/>
      <c r="QWX1" s="1687"/>
      <c r="QWY1" s="1687"/>
      <c r="QWZ1" s="1687"/>
      <c r="QXA1" s="1687"/>
      <c r="QXB1" s="1687"/>
      <c r="QXC1" s="1687"/>
      <c r="QXD1" s="1687"/>
      <c r="QXE1" s="1687"/>
      <c r="QXF1" s="1687"/>
      <c r="QXG1" s="1687"/>
      <c r="QXH1" s="1687"/>
      <c r="QXI1" s="1687"/>
      <c r="QXJ1" s="1687"/>
      <c r="QXK1" s="1687"/>
      <c r="QXL1" s="1687"/>
      <c r="QXM1" s="1687"/>
      <c r="QXN1" s="1687"/>
      <c r="QXO1" s="1687"/>
      <c r="QXP1" s="1687"/>
      <c r="QXQ1" s="1687"/>
      <c r="QXR1" s="1687"/>
      <c r="QXS1" s="1687"/>
      <c r="QXT1" s="1687"/>
      <c r="QXU1" s="1687"/>
      <c r="QXV1" s="1687"/>
      <c r="QXW1" s="1687"/>
      <c r="QXX1" s="1687"/>
      <c r="QXY1" s="1687"/>
      <c r="QXZ1" s="1687"/>
      <c r="QYA1" s="1687"/>
      <c r="QYB1" s="1687"/>
      <c r="QYC1" s="1687"/>
      <c r="QYD1" s="1687"/>
      <c r="QYE1" s="1687"/>
      <c r="QYF1" s="1687"/>
      <c r="QYG1" s="1687"/>
      <c r="QYH1" s="1687"/>
      <c r="QYI1" s="1687"/>
      <c r="QYJ1" s="1687"/>
      <c r="QYK1" s="1687"/>
      <c r="QYL1" s="1687"/>
      <c r="QYM1" s="1687"/>
      <c r="QYN1" s="1687"/>
      <c r="QYO1" s="1687"/>
      <c r="QYP1" s="1687"/>
      <c r="QYQ1" s="1687"/>
      <c r="QYR1" s="1687"/>
      <c r="QYS1" s="1687"/>
      <c r="QYT1" s="1687"/>
      <c r="QYU1" s="1687"/>
      <c r="QYV1" s="1687"/>
      <c r="QYW1" s="1687"/>
      <c r="QYX1" s="1687"/>
      <c r="QYY1" s="1687"/>
      <c r="QYZ1" s="1687"/>
      <c r="QZA1" s="1687"/>
      <c r="QZB1" s="1687"/>
      <c r="QZC1" s="1687"/>
      <c r="QZD1" s="1687"/>
      <c r="QZE1" s="1687"/>
      <c r="QZF1" s="1687"/>
      <c r="QZG1" s="1687"/>
      <c r="QZH1" s="1687"/>
      <c r="QZI1" s="1687"/>
      <c r="QZJ1" s="1687"/>
      <c r="QZK1" s="1687"/>
      <c r="QZL1" s="1687"/>
      <c r="QZM1" s="1687"/>
      <c r="QZN1" s="1687"/>
      <c r="QZO1" s="1687"/>
      <c r="QZP1" s="1687"/>
      <c r="QZQ1" s="1687"/>
      <c r="QZR1" s="1687"/>
      <c r="QZS1" s="1687"/>
      <c r="QZT1" s="1687"/>
      <c r="QZU1" s="1687"/>
      <c r="QZV1" s="1687"/>
      <c r="QZW1" s="1687"/>
      <c r="QZX1" s="1687"/>
      <c r="QZY1" s="1687"/>
      <c r="QZZ1" s="1687"/>
      <c r="RAA1" s="1687"/>
      <c r="RAB1" s="1687"/>
      <c r="RAC1" s="1687"/>
      <c r="RAD1" s="1687"/>
      <c r="RAE1" s="1687"/>
      <c r="RAF1" s="1687"/>
      <c r="RAG1" s="1687"/>
      <c r="RAH1" s="1687"/>
      <c r="RAI1" s="1687"/>
      <c r="RAJ1" s="1687"/>
      <c r="RAK1" s="1687"/>
      <c r="RAL1" s="1687"/>
      <c r="RAM1" s="1687"/>
      <c r="RAN1" s="1687"/>
      <c r="RAO1" s="1687"/>
      <c r="RAP1" s="1687"/>
      <c r="RAQ1" s="1687"/>
      <c r="RAR1" s="1687"/>
      <c r="RAS1" s="1687"/>
      <c r="RAT1" s="1687"/>
      <c r="RAU1" s="1687"/>
      <c r="RAV1" s="1687"/>
      <c r="RAW1" s="1687"/>
      <c r="RAX1" s="1687"/>
      <c r="RAY1" s="1687"/>
      <c r="RAZ1" s="1687"/>
      <c r="RBA1" s="1687"/>
      <c r="RBB1" s="1687"/>
      <c r="RBC1" s="1687"/>
      <c r="RBD1" s="1687"/>
      <c r="RBE1" s="1687"/>
      <c r="RBF1" s="1687"/>
      <c r="RBG1" s="1687"/>
      <c r="RBH1" s="1687"/>
      <c r="RBI1" s="1687"/>
      <c r="RBJ1" s="1687"/>
      <c r="RBK1" s="1687"/>
      <c r="RBL1" s="1687"/>
      <c r="RBM1" s="1687"/>
      <c r="RBN1" s="1687"/>
      <c r="RBO1" s="1687"/>
      <c r="RBP1" s="1687"/>
      <c r="RBQ1" s="1687"/>
      <c r="RBR1" s="1687"/>
      <c r="RBS1" s="1687"/>
      <c r="RBT1" s="1687"/>
      <c r="RBU1" s="1687"/>
      <c r="RBV1" s="1687"/>
      <c r="RBW1" s="1687"/>
      <c r="RBX1" s="1687"/>
      <c r="RBY1" s="1687"/>
      <c r="RBZ1" s="1687"/>
      <c r="RCA1" s="1687"/>
      <c r="RCB1" s="1687"/>
      <c r="RCC1" s="1687"/>
      <c r="RCD1" s="1687"/>
      <c r="RCE1" s="1687"/>
      <c r="RCF1" s="1687"/>
      <c r="RCG1" s="1687"/>
      <c r="RCH1" s="1687"/>
      <c r="RCI1" s="1687"/>
      <c r="RCJ1" s="1687"/>
      <c r="RCK1" s="1687"/>
      <c r="RCL1" s="1687"/>
      <c r="RCM1" s="1687"/>
      <c r="RCN1" s="1687"/>
      <c r="RCO1" s="1687"/>
      <c r="RCP1" s="1687"/>
      <c r="RCQ1" s="1687"/>
      <c r="RCR1" s="1687"/>
      <c r="RCS1" s="1687"/>
      <c r="RCT1" s="1687"/>
      <c r="RCU1" s="1687"/>
      <c r="RCV1" s="1687"/>
      <c r="RCW1" s="1687"/>
      <c r="RCX1" s="1687"/>
      <c r="RCY1" s="1687"/>
      <c r="RCZ1" s="1687"/>
      <c r="RDA1" s="1687"/>
      <c r="RDB1" s="1687"/>
      <c r="RDC1" s="1687"/>
      <c r="RDD1" s="1687"/>
      <c r="RDE1" s="1687"/>
      <c r="RDF1" s="1687"/>
      <c r="RDG1" s="1687"/>
      <c r="RDH1" s="1687"/>
      <c r="RDI1" s="1687"/>
      <c r="RDJ1" s="1687"/>
      <c r="RDK1" s="1687"/>
      <c r="RDL1" s="1687"/>
      <c r="RDM1" s="1687"/>
      <c r="RDN1" s="1687"/>
      <c r="RDO1" s="1687"/>
      <c r="RDP1" s="1687"/>
      <c r="RDQ1" s="1687"/>
      <c r="RDR1" s="1687"/>
      <c r="RDS1" s="1687"/>
      <c r="RDT1" s="1687"/>
      <c r="RDU1" s="1687"/>
      <c r="RDV1" s="1687"/>
      <c r="RDW1" s="1687"/>
      <c r="RDX1" s="1687"/>
      <c r="RDY1" s="1687"/>
      <c r="RDZ1" s="1687"/>
      <c r="REA1" s="1687"/>
      <c r="REB1" s="1687"/>
      <c r="REC1" s="1687"/>
      <c r="RED1" s="1687"/>
      <c r="REE1" s="1687"/>
      <c r="REF1" s="1687"/>
      <c r="REG1" s="1687"/>
      <c r="REH1" s="1687"/>
      <c r="REI1" s="1687"/>
      <c r="REJ1" s="1687"/>
      <c r="REK1" s="1687"/>
      <c r="REL1" s="1687"/>
      <c r="REM1" s="1687"/>
      <c r="REN1" s="1687"/>
      <c r="REO1" s="1687"/>
      <c r="REP1" s="1687"/>
      <c r="REQ1" s="1687"/>
      <c r="RER1" s="1687"/>
      <c r="RES1" s="1687"/>
      <c r="RET1" s="1687"/>
      <c r="REU1" s="1687"/>
      <c r="REV1" s="1687"/>
      <c r="REW1" s="1687"/>
      <c r="REX1" s="1687"/>
      <c r="REY1" s="1687"/>
      <c r="REZ1" s="1687"/>
      <c r="RFA1" s="1687"/>
      <c r="RFB1" s="1687"/>
      <c r="RFC1" s="1687"/>
      <c r="RFD1" s="1687"/>
      <c r="RFE1" s="1687"/>
      <c r="RFF1" s="1687"/>
      <c r="RFG1" s="1687"/>
      <c r="RFH1" s="1687"/>
      <c r="RFI1" s="1687"/>
      <c r="RFJ1" s="1687"/>
      <c r="RFK1" s="1687"/>
      <c r="RFL1" s="1687"/>
      <c r="RFM1" s="1687"/>
      <c r="RFN1" s="1687"/>
      <c r="RFO1" s="1687"/>
      <c r="RFP1" s="1687"/>
      <c r="RFQ1" s="1687"/>
      <c r="RFR1" s="1687"/>
      <c r="RFS1" s="1687"/>
      <c r="RFT1" s="1687"/>
      <c r="RFU1" s="1687"/>
      <c r="RFV1" s="1687"/>
      <c r="RFW1" s="1687"/>
      <c r="RFX1" s="1687"/>
      <c r="RFY1" s="1687"/>
      <c r="RFZ1" s="1687"/>
      <c r="RGA1" s="1687"/>
      <c r="RGB1" s="1687"/>
      <c r="RGC1" s="1687"/>
      <c r="RGD1" s="1687"/>
      <c r="RGE1" s="1687"/>
      <c r="RGF1" s="1687"/>
      <c r="RGG1" s="1687"/>
      <c r="RGH1" s="1687"/>
      <c r="RGI1" s="1687"/>
      <c r="RGJ1" s="1687"/>
      <c r="RGK1" s="1687"/>
      <c r="RGL1" s="1687"/>
      <c r="RGM1" s="1687"/>
      <c r="RGN1" s="1687"/>
      <c r="RGO1" s="1687"/>
      <c r="RGP1" s="1687"/>
      <c r="RGQ1" s="1687"/>
      <c r="RGR1" s="1687"/>
      <c r="RGS1" s="1687"/>
      <c r="RGT1" s="1687"/>
      <c r="RGU1" s="1687"/>
      <c r="RGV1" s="1687"/>
      <c r="RGW1" s="1687"/>
      <c r="RGX1" s="1687"/>
      <c r="RGY1" s="1687"/>
      <c r="RGZ1" s="1687"/>
      <c r="RHA1" s="1687"/>
      <c r="RHB1" s="1687"/>
      <c r="RHC1" s="1687"/>
      <c r="RHD1" s="1687"/>
      <c r="RHE1" s="1687"/>
      <c r="RHF1" s="1687"/>
      <c r="RHG1" s="1687"/>
      <c r="RHH1" s="1687"/>
      <c r="RHI1" s="1687"/>
      <c r="RHJ1" s="1687"/>
      <c r="RHK1" s="1687"/>
      <c r="RHL1" s="1687"/>
      <c r="RHM1" s="1687"/>
      <c r="RHN1" s="1687"/>
      <c r="RHO1" s="1687"/>
      <c r="RHP1" s="1687"/>
      <c r="RHQ1" s="1687"/>
      <c r="RHR1" s="1687"/>
      <c r="RHS1" s="1687"/>
      <c r="RHT1" s="1687"/>
      <c r="RHU1" s="1687"/>
      <c r="RHV1" s="1687"/>
      <c r="RHW1" s="1687"/>
      <c r="RHX1" s="1687"/>
      <c r="RHY1" s="1687"/>
      <c r="RHZ1" s="1687"/>
      <c r="RIA1" s="1687"/>
      <c r="RIB1" s="1687"/>
      <c r="RIC1" s="1687"/>
      <c r="RID1" s="1687"/>
      <c r="RIE1" s="1687"/>
      <c r="RIF1" s="1687"/>
      <c r="RIG1" s="1687"/>
      <c r="RIH1" s="1687"/>
      <c r="RII1" s="1687"/>
      <c r="RIJ1" s="1687"/>
      <c r="RIK1" s="1687"/>
      <c r="RIL1" s="1687"/>
      <c r="RIM1" s="1687"/>
      <c r="RIN1" s="1687"/>
      <c r="RIO1" s="1687"/>
      <c r="RIP1" s="1687"/>
      <c r="RIQ1" s="1687"/>
      <c r="RIR1" s="1687"/>
      <c r="RIS1" s="1687"/>
      <c r="RIT1" s="1687"/>
      <c r="RIU1" s="1687"/>
      <c r="RIV1" s="1687"/>
      <c r="RIW1" s="1687"/>
      <c r="RIX1" s="1687"/>
      <c r="RIY1" s="1687"/>
      <c r="RIZ1" s="1687"/>
      <c r="RJA1" s="1687"/>
      <c r="RJB1" s="1687"/>
      <c r="RJC1" s="1687"/>
      <c r="RJD1" s="1687"/>
      <c r="RJE1" s="1687"/>
      <c r="RJF1" s="1687"/>
      <c r="RJG1" s="1687"/>
      <c r="RJH1" s="1687"/>
      <c r="RJI1" s="1687"/>
      <c r="RJJ1" s="1687"/>
      <c r="RJK1" s="1687"/>
      <c r="RJL1" s="1687"/>
      <c r="RJM1" s="1687"/>
      <c r="RJN1" s="1687"/>
      <c r="RJO1" s="1687"/>
      <c r="RJP1" s="1687"/>
      <c r="RJQ1" s="1687"/>
      <c r="RJR1" s="1687"/>
      <c r="RJS1" s="1687"/>
      <c r="RJT1" s="1687"/>
      <c r="RJU1" s="1687"/>
      <c r="RJV1" s="1687"/>
      <c r="RJW1" s="1687"/>
      <c r="RJX1" s="1687"/>
      <c r="RJY1" s="1687"/>
      <c r="RJZ1" s="1687"/>
      <c r="RKA1" s="1687"/>
      <c r="RKB1" s="1687"/>
      <c r="RKC1" s="1687"/>
      <c r="RKD1" s="1687"/>
      <c r="RKE1" s="1687"/>
      <c r="RKF1" s="1687"/>
      <c r="RKG1" s="1687"/>
      <c r="RKH1" s="1687"/>
      <c r="RKI1" s="1687"/>
      <c r="RKJ1" s="1687"/>
      <c r="RKK1" s="1687"/>
      <c r="RKL1" s="1687"/>
      <c r="RKM1" s="1687"/>
      <c r="RKN1" s="1687"/>
      <c r="RKO1" s="1687"/>
      <c r="RKP1" s="1687"/>
      <c r="RKQ1" s="1687"/>
      <c r="RKR1" s="1687"/>
      <c r="RKS1" s="1687"/>
      <c r="RKT1" s="1687"/>
      <c r="RKU1" s="1687"/>
      <c r="RKV1" s="1687"/>
      <c r="RKW1" s="1687"/>
      <c r="RKX1" s="1687"/>
      <c r="RKY1" s="1687"/>
      <c r="RKZ1" s="1687"/>
      <c r="RLA1" s="1687"/>
      <c r="RLB1" s="1687"/>
      <c r="RLC1" s="1687"/>
      <c r="RLD1" s="1687"/>
      <c r="RLE1" s="1687"/>
      <c r="RLF1" s="1687"/>
      <c r="RLG1" s="1687"/>
      <c r="RLH1" s="1687"/>
      <c r="RLI1" s="1687"/>
      <c r="RLJ1" s="1687"/>
      <c r="RLK1" s="1687"/>
      <c r="RLL1" s="1687"/>
      <c r="RLM1" s="1687"/>
      <c r="RLN1" s="1687"/>
      <c r="RLO1" s="1687"/>
      <c r="RLP1" s="1687"/>
      <c r="RLQ1" s="1687"/>
      <c r="RLR1" s="1687"/>
      <c r="RLS1" s="1687"/>
      <c r="RLT1" s="1687"/>
      <c r="RLU1" s="1687"/>
      <c r="RLV1" s="1687"/>
      <c r="RLW1" s="1687"/>
      <c r="RLX1" s="1687"/>
      <c r="RLY1" s="1687"/>
      <c r="RLZ1" s="1687"/>
      <c r="RMA1" s="1687"/>
      <c r="RMB1" s="1687"/>
      <c r="RMC1" s="1687"/>
      <c r="RMD1" s="1687"/>
      <c r="RME1" s="1687"/>
      <c r="RMF1" s="1687"/>
      <c r="RMG1" s="1687"/>
      <c r="RMH1" s="1687"/>
      <c r="RMI1" s="1687"/>
      <c r="RMJ1" s="1687"/>
      <c r="RMK1" s="1687"/>
      <c r="RML1" s="1687"/>
      <c r="RMM1" s="1687"/>
      <c r="RMN1" s="1687"/>
      <c r="RMO1" s="1687"/>
      <c r="RMP1" s="1687"/>
      <c r="RMQ1" s="1687"/>
      <c r="RMR1" s="1687"/>
      <c r="RMS1" s="1687"/>
      <c r="RMT1" s="1687"/>
      <c r="RMU1" s="1687"/>
      <c r="RMV1" s="1687"/>
      <c r="RMW1" s="1687"/>
      <c r="RMX1" s="1687"/>
      <c r="RMY1" s="1687"/>
      <c r="RMZ1" s="1687"/>
      <c r="RNA1" s="1687"/>
      <c r="RNB1" s="1687"/>
      <c r="RNC1" s="1687"/>
      <c r="RND1" s="1687"/>
      <c r="RNE1" s="1687"/>
      <c r="RNF1" s="1687"/>
      <c r="RNG1" s="1687"/>
      <c r="RNH1" s="1687"/>
      <c r="RNI1" s="1687"/>
      <c r="RNJ1" s="1687"/>
      <c r="RNK1" s="1687"/>
      <c r="RNL1" s="1687"/>
      <c r="RNM1" s="1687"/>
      <c r="RNN1" s="1687"/>
      <c r="RNO1" s="1687"/>
      <c r="RNP1" s="1687"/>
      <c r="RNQ1" s="1687"/>
      <c r="RNR1" s="1687"/>
      <c r="RNS1" s="1687"/>
      <c r="RNT1" s="1687"/>
      <c r="RNU1" s="1687"/>
      <c r="RNV1" s="1687"/>
      <c r="RNW1" s="1687"/>
      <c r="RNX1" s="1687"/>
      <c r="RNY1" s="1687"/>
      <c r="RNZ1" s="1687"/>
      <c r="ROA1" s="1687"/>
      <c r="ROB1" s="1687"/>
      <c r="ROC1" s="1687"/>
      <c r="ROD1" s="1687"/>
      <c r="ROE1" s="1687"/>
      <c r="ROF1" s="1687"/>
      <c r="ROG1" s="1687"/>
      <c r="ROH1" s="1687"/>
      <c r="ROI1" s="1687"/>
      <c r="ROJ1" s="1687"/>
      <c r="ROK1" s="1687"/>
      <c r="ROL1" s="1687"/>
      <c r="ROM1" s="1687"/>
      <c r="RON1" s="1687"/>
      <c r="ROO1" s="1687"/>
      <c r="ROP1" s="1687"/>
      <c r="ROQ1" s="1687"/>
      <c r="ROR1" s="1687"/>
      <c r="ROS1" s="1687"/>
      <c r="ROT1" s="1687"/>
      <c r="ROU1" s="1687"/>
      <c r="ROV1" s="1687"/>
      <c r="ROW1" s="1687"/>
      <c r="ROX1" s="1687"/>
      <c r="ROY1" s="1687"/>
      <c r="ROZ1" s="1687"/>
      <c r="RPA1" s="1687"/>
      <c r="RPB1" s="1687"/>
      <c r="RPC1" s="1687"/>
      <c r="RPD1" s="1687"/>
      <c r="RPE1" s="1687"/>
      <c r="RPF1" s="1687"/>
      <c r="RPG1" s="1687"/>
      <c r="RPH1" s="1687"/>
      <c r="RPI1" s="1687"/>
      <c r="RPJ1" s="1687"/>
      <c r="RPK1" s="1687"/>
      <c r="RPL1" s="1687"/>
      <c r="RPM1" s="1687"/>
      <c r="RPN1" s="1687"/>
      <c r="RPO1" s="1687"/>
      <c r="RPP1" s="1687"/>
      <c r="RPQ1" s="1687"/>
      <c r="RPR1" s="1687"/>
      <c r="RPS1" s="1687"/>
      <c r="RPT1" s="1687"/>
      <c r="RPU1" s="1687"/>
      <c r="RPV1" s="1687"/>
      <c r="RPW1" s="1687"/>
      <c r="RPX1" s="1687"/>
      <c r="RPY1" s="1687"/>
      <c r="RPZ1" s="1687"/>
      <c r="RQA1" s="1687"/>
      <c r="RQB1" s="1687"/>
      <c r="RQC1" s="1687"/>
      <c r="RQD1" s="1687"/>
      <c r="RQE1" s="1687"/>
      <c r="RQF1" s="1687"/>
      <c r="RQG1" s="1687"/>
      <c r="RQH1" s="1687"/>
      <c r="RQI1" s="1687"/>
      <c r="RQJ1" s="1687"/>
      <c r="RQK1" s="1687"/>
      <c r="RQL1" s="1687"/>
      <c r="RQM1" s="1687"/>
      <c r="RQN1" s="1687"/>
      <c r="RQO1" s="1687"/>
      <c r="RQP1" s="1687"/>
      <c r="RQQ1" s="1687"/>
      <c r="RQR1" s="1687"/>
      <c r="RQS1" s="1687"/>
      <c r="RQT1" s="1687"/>
      <c r="RQU1" s="1687"/>
      <c r="RQV1" s="1687"/>
      <c r="RQW1" s="1687"/>
      <c r="RQX1" s="1687"/>
      <c r="RQY1" s="1687"/>
      <c r="RQZ1" s="1687"/>
      <c r="RRA1" s="1687"/>
      <c r="RRB1" s="1687"/>
      <c r="RRC1" s="1687"/>
      <c r="RRD1" s="1687"/>
      <c r="RRE1" s="1687"/>
      <c r="RRF1" s="1687"/>
      <c r="RRG1" s="1687"/>
      <c r="RRH1" s="1687"/>
      <c r="RRI1" s="1687"/>
      <c r="RRJ1" s="1687"/>
      <c r="RRK1" s="1687"/>
      <c r="RRL1" s="1687"/>
      <c r="RRM1" s="1687"/>
      <c r="RRN1" s="1687"/>
      <c r="RRO1" s="1687"/>
      <c r="RRP1" s="1687"/>
      <c r="RRQ1" s="1687"/>
      <c r="RRR1" s="1687"/>
      <c r="RRS1" s="1687"/>
      <c r="RRT1" s="1687"/>
      <c r="RRU1" s="1687"/>
      <c r="RRV1" s="1687"/>
      <c r="RRW1" s="1687"/>
      <c r="RRX1" s="1687"/>
      <c r="RRY1" s="1687"/>
      <c r="RRZ1" s="1687"/>
      <c r="RSA1" s="1687"/>
      <c r="RSB1" s="1687"/>
      <c r="RSC1" s="1687"/>
      <c r="RSD1" s="1687"/>
      <c r="RSE1" s="1687"/>
      <c r="RSF1" s="1687"/>
      <c r="RSG1" s="1687"/>
      <c r="RSH1" s="1687"/>
      <c r="RSI1" s="1687"/>
      <c r="RSJ1" s="1687"/>
      <c r="RSK1" s="1687"/>
      <c r="RSL1" s="1687"/>
      <c r="RSM1" s="1687"/>
      <c r="RSN1" s="1687"/>
      <c r="RSO1" s="1687"/>
      <c r="RSP1" s="1687"/>
      <c r="RSQ1" s="1687"/>
      <c r="RSR1" s="1687"/>
      <c r="RSS1" s="1687"/>
      <c r="RST1" s="1687"/>
      <c r="RSU1" s="1687"/>
      <c r="RSV1" s="1687"/>
      <c r="RSW1" s="1687"/>
      <c r="RSX1" s="1687"/>
      <c r="RSY1" s="1687"/>
      <c r="RSZ1" s="1687"/>
      <c r="RTA1" s="1687"/>
      <c r="RTB1" s="1687"/>
      <c r="RTC1" s="1687"/>
      <c r="RTD1" s="1687"/>
      <c r="RTE1" s="1687"/>
      <c r="RTF1" s="1687"/>
      <c r="RTG1" s="1687"/>
      <c r="RTH1" s="1687"/>
      <c r="RTI1" s="1687"/>
      <c r="RTJ1" s="1687"/>
      <c r="RTK1" s="1687"/>
      <c r="RTL1" s="1687"/>
      <c r="RTM1" s="1687"/>
      <c r="RTN1" s="1687"/>
      <c r="RTO1" s="1687"/>
      <c r="RTP1" s="1687"/>
      <c r="RTQ1" s="1687"/>
      <c r="RTR1" s="1687"/>
      <c r="RTS1" s="1687"/>
      <c r="RTT1" s="1687"/>
      <c r="RTU1" s="1687"/>
      <c r="RTV1" s="1687"/>
      <c r="RTW1" s="1687"/>
      <c r="RTX1" s="1687"/>
      <c r="RTY1" s="1687"/>
      <c r="RTZ1" s="1687"/>
      <c r="RUA1" s="1687"/>
      <c r="RUB1" s="1687"/>
      <c r="RUC1" s="1687"/>
      <c r="RUD1" s="1687"/>
      <c r="RUE1" s="1687"/>
      <c r="RUF1" s="1687"/>
      <c r="RUG1" s="1687"/>
      <c r="RUH1" s="1687"/>
      <c r="RUI1" s="1687"/>
      <c r="RUJ1" s="1687"/>
      <c r="RUK1" s="1687"/>
      <c r="RUL1" s="1687"/>
      <c r="RUM1" s="1687"/>
      <c r="RUN1" s="1687"/>
      <c r="RUO1" s="1687"/>
      <c r="RUP1" s="1687"/>
      <c r="RUQ1" s="1687"/>
      <c r="RUR1" s="1687"/>
      <c r="RUS1" s="1687"/>
      <c r="RUT1" s="1687"/>
      <c r="RUU1" s="1687"/>
      <c r="RUV1" s="1687"/>
      <c r="RUW1" s="1687"/>
      <c r="RUX1" s="1687"/>
      <c r="RUY1" s="1687"/>
      <c r="RUZ1" s="1687"/>
      <c r="RVA1" s="1687"/>
      <c r="RVB1" s="1687"/>
      <c r="RVC1" s="1687"/>
      <c r="RVD1" s="1687"/>
      <c r="RVE1" s="1687"/>
      <c r="RVF1" s="1687"/>
      <c r="RVG1" s="1687"/>
      <c r="RVH1" s="1687"/>
      <c r="RVI1" s="1687"/>
      <c r="RVJ1" s="1687"/>
      <c r="RVK1" s="1687"/>
      <c r="RVL1" s="1687"/>
      <c r="RVM1" s="1687"/>
      <c r="RVN1" s="1687"/>
      <c r="RVO1" s="1687"/>
      <c r="RVP1" s="1687"/>
      <c r="RVQ1" s="1687"/>
      <c r="RVR1" s="1687"/>
      <c r="RVS1" s="1687"/>
      <c r="RVT1" s="1687"/>
      <c r="RVU1" s="1687"/>
      <c r="RVV1" s="1687"/>
      <c r="RVW1" s="1687"/>
      <c r="RVX1" s="1687"/>
      <c r="RVY1" s="1687"/>
      <c r="RVZ1" s="1687"/>
      <c r="RWA1" s="1687"/>
      <c r="RWB1" s="1687"/>
      <c r="RWC1" s="1687"/>
      <c r="RWD1" s="1687"/>
      <c r="RWE1" s="1687"/>
      <c r="RWF1" s="1687"/>
      <c r="RWG1" s="1687"/>
      <c r="RWH1" s="1687"/>
      <c r="RWI1" s="1687"/>
      <c r="RWJ1" s="1687"/>
      <c r="RWK1" s="1687"/>
      <c r="RWL1" s="1687"/>
      <c r="RWM1" s="1687"/>
      <c r="RWN1" s="1687"/>
      <c r="RWO1" s="1687"/>
      <c r="RWP1" s="1687"/>
      <c r="RWQ1" s="1687"/>
      <c r="RWR1" s="1687"/>
      <c r="RWS1" s="1687"/>
      <c r="RWT1" s="1687"/>
      <c r="RWU1" s="1687"/>
      <c r="RWV1" s="1687"/>
      <c r="RWW1" s="1687"/>
      <c r="RWX1" s="1687"/>
      <c r="RWY1" s="1687"/>
      <c r="RWZ1" s="1687"/>
      <c r="RXA1" s="1687"/>
      <c r="RXB1" s="1687"/>
      <c r="RXC1" s="1687"/>
      <c r="RXD1" s="1687"/>
      <c r="RXE1" s="1687"/>
      <c r="RXF1" s="1687"/>
      <c r="RXG1" s="1687"/>
      <c r="RXH1" s="1687"/>
      <c r="RXI1" s="1687"/>
      <c r="RXJ1" s="1687"/>
      <c r="RXK1" s="1687"/>
      <c r="RXL1" s="1687"/>
      <c r="RXM1" s="1687"/>
      <c r="RXN1" s="1687"/>
      <c r="RXO1" s="1687"/>
      <c r="RXP1" s="1687"/>
      <c r="RXQ1" s="1687"/>
      <c r="RXR1" s="1687"/>
      <c r="RXS1" s="1687"/>
      <c r="RXT1" s="1687"/>
      <c r="RXU1" s="1687"/>
      <c r="RXV1" s="1687"/>
      <c r="RXW1" s="1687"/>
      <c r="RXX1" s="1687"/>
      <c r="RXY1" s="1687"/>
      <c r="RXZ1" s="1687"/>
      <c r="RYA1" s="1687"/>
      <c r="RYB1" s="1687"/>
      <c r="RYC1" s="1687"/>
      <c r="RYD1" s="1687"/>
      <c r="RYE1" s="1687"/>
      <c r="RYF1" s="1687"/>
      <c r="RYG1" s="1687"/>
      <c r="RYH1" s="1687"/>
      <c r="RYI1" s="1687"/>
      <c r="RYJ1" s="1687"/>
      <c r="RYK1" s="1687"/>
      <c r="RYL1" s="1687"/>
      <c r="RYM1" s="1687"/>
      <c r="RYN1" s="1687"/>
      <c r="RYO1" s="1687"/>
      <c r="RYP1" s="1687"/>
      <c r="RYQ1" s="1687"/>
      <c r="RYR1" s="1687"/>
      <c r="RYS1" s="1687"/>
      <c r="RYT1" s="1687"/>
      <c r="RYU1" s="1687"/>
      <c r="RYV1" s="1687"/>
      <c r="RYW1" s="1687"/>
      <c r="RYX1" s="1687"/>
      <c r="RYY1" s="1687"/>
      <c r="RYZ1" s="1687"/>
      <c r="RZA1" s="1687"/>
      <c r="RZB1" s="1687"/>
      <c r="RZC1" s="1687"/>
      <c r="RZD1" s="1687"/>
      <c r="RZE1" s="1687"/>
      <c r="RZF1" s="1687"/>
      <c r="RZG1" s="1687"/>
      <c r="RZH1" s="1687"/>
      <c r="RZI1" s="1687"/>
      <c r="RZJ1" s="1687"/>
      <c r="RZK1" s="1687"/>
      <c r="RZL1" s="1687"/>
      <c r="RZM1" s="1687"/>
      <c r="RZN1" s="1687"/>
      <c r="RZO1" s="1687"/>
      <c r="RZP1" s="1687"/>
      <c r="RZQ1" s="1687"/>
      <c r="RZR1" s="1687"/>
      <c r="RZS1" s="1687"/>
      <c r="RZT1" s="1687"/>
      <c r="RZU1" s="1687"/>
      <c r="RZV1" s="1687"/>
      <c r="RZW1" s="1687"/>
      <c r="RZX1" s="1687"/>
      <c r="RZY1" s="1687"/>
      <c r="RZZ1" s="1687"/>
      <c r="SAA1" s="1687"/>
      <c r="SAB1" s="1687"/>
      <c r="SAC1" s="1687"/>
      <c r="SAD1" s="1687"/>
      <c r="SAE1" s="1687"/>
      <c r="SAF1" s="1687"/>
      <c r="SAG1" s="1687"/>
      <c r="SAH1" s="1687"/>
      <c r="SAI1" s="1687"/>
      <c r="SAJ1" s="1687"/>
      <c r="SAK1" s="1687"/>
      <c r="SAL1" s="1687"/>
      <c r="SAM1" s="1687"/>
      <c r="SAN1" s="1687"/>
      <c r="SAO1" s="1687"/>
      <c r="SAP1" s="1687"/>
      <c r="SAQ1" s="1687"/>
      <c r="SAR1" s="1687"/>
      <c r="SAS1" s="1687"/>
      <c r="SAT1" s="1687"/>
      <c r="SAU1" s="1687"/>
      <c r="SAV1" s="1687"/>
      <c r="SAW1" s="1687"/>
      <c r="SAX1" s="1687"/>
      <c r="SAY1" s="1687"/>
      <c r="SAZ1" s="1687"/>
      <c r="SBA1" s="1687"/>
      <c r="SBB1" s="1687"/>
      <c r="SBC1" s="1687"/>
      <c r="SBD1" s="1687"/>
      <c r="SBE1" s="1687"/>
      <c r="SBF1" s="1687"/>
      <c r="SBG1" s="1687"/>
      <c r="SBH1" s="1687"/>
      <c r="SBI1" s="1687"/>
      <c r="SBJ1" s="1687"/>
      <c r="SBK1" s="1687"/>
      <c r="SBL1" s="1687"/>
      <c r="SBM1" s="1687"/>
      <c r="SBN1" s="1687"/>
      <c r="SBO1" s="1687"/>
      <c r="SBP1" s="1687"/>
      <c r="SBQ1" s="1687"/>
      <c r="SBR1" s="1687"/>
      <c r="SBS1" s="1687"/>
      <c r="SBT1" s="1687"/>
      <c r="SBU1" s="1687"/>
      <c r="SBV1" s="1687"/>
      <c r="SBW1" s="1687"/>
      <c r="SBX1" s="1687"/>
      <c r="SBY1" s="1687"/>
      <c r="SBZ1" s="1687"/>
      <c r="SCA1" s="1687"/>
      <c r="SCB1" s="1687"/>
      <c r="SCC1" s="1687"/>
      <c r="SCD1" s="1687"/>
      <c r="SCE1" s="1687"/>
      <c r="SCF1" s="1687"/>
      <c r="SCG1" s="1687"/>
      <c r="SCH1" s="1687"/>
      <c r="SCI1" s="1687"/>
      <c r="SCJ1" s="1687"/>
      <c r="SCK1" s="1687"/>
      <c r="SCL1" s="1687"/>
      <c r="SCM1" s="1687"/>
      <c r="SCN1" s="1687"/>
      <c r="SCO1" s="1687"/>
      <c r="SCP1" s="1687"/>
      <c r="SCQ1" s="1687"/>
      <c r="SCR1" s="1687"/>
      <c r="SCS1" s="1687"/>
      <c r="SCT1" s="1687"/>
      <c r="SCU1" s="1687"/>
      <c r="SCV1" s="1687"/>
      <c r="SCW1" s="1687"/>
      <c r="SCX1" s="1687"/>
      <c r="SCY1" s="1687"/>
      <c r="SCZ1" s="1687"/>
      <c r="SDA1" s="1687"/>
      <c r="SDB1" s="1687"/>
      <c r="SDC1" s="1687"/>
      <c r="SDD1" s="1687"/>
      <c r="SDE1" s="1687"/>
      <c r="SDF1" s="1687"/>
      <c r="SDG1" s="1687"/>
      <c r="SDH1" s="1687"/>
      <c r="SDI1" s="1687"/>
      <c r="SDJ1" s="1687"/>
      <c r="SDK1" s="1687"/>
      <c r="SDL1" s="1687"/>
      <c r="SDM1" s="1687"/>
      <c r="SDN1" s="1687"/>
      <c r="SDO1" s="1687"/>
      <c r="SDP1" s="1687"/>
      <c r="SDQ1" s="1687"/>
      <c r="SDR1" s="1687"/>
      <c r="SDS1" s="1687"/>
      <c r="SDT1" s="1687"/>
      <c r="SDU1" s="1687"/>
      <c r="SDV1" s="1687"/>
      <c r="SDW1" s="1687"/>
      <c r="SDX1" s="1687"/>
      <c r="SDY1" s="1687"/>
      <c r="SDZ1" s="1687"/>
      <c r="SEA1" s="1687"/>
      <c r="SEB1" s="1687"/>
      <c r="SEC1" s="1687"/>
      <c r="SED1" s="1687"/>
      <c r="SEE1" s="1687"/>
      <c r="SEF1" s="1687"/>
      <c r="SEG1" s="1687"/>
      <c r="SEH1" s="1687"/>
      <c r="SEI1" s="1687"/>
      <c r="SEJ1" s="1687"/>
      <c r="SEK1" s="1687"/>
      <c r="SEL1" s="1687"/>
      <c r="SEM1" s="1687"/>
      <c r="SEN1" s="1687"/>
      <c r="SEO1" s="1687"/>
      <c r="SEP1" s="1687"/>
      <c r="SEQ1" s="1687"/>
      <c r="SER1" s="1687"/>
      <c r="SES1" s="1687"/>
      <c r="SET1" s="1687"/>
      <c r="SEU1" s="1687"/>
      <c r="SEV1" s="1687"/>
      <c r="SEW1" s="1687"/>
      <c r="SEX1" s="1687"/>
      <c r="SEY1" s="1687"/>
      <c r="SEZ1" s="1687"/>
      <c r="SFA1" s="1687"/>
      <c r="SFB1" s="1687"/>
      <c r="SFC1" s="1687"/>
      <c r="SFD1" s="1687"/>
      <c r="SFE1" s="1687"/>
      <c r="SFF1" s="1687"/>
      <c r="SFG1" s="1687"/>
      <c r="SFH1" s="1687"/>
      <c r="SFI1" s="1687"/>
      <c r="SFJ1" s="1687"/>
      <c r="SFK1" s="1687"/>
      <c r="SFL1" s="1687"/>
      <c r="SFM1" s="1687"/>
      <c r="SFN1" s="1687"/>
      <c r="SFO1" s="1687"/>
      <c r="SFP1" s="1687"/>
      <c r="SFQ1" s="1687"/>
      <c r="SFR1" s="1687"/>
      <c r="SFS1" s="1687"/>
      <c r="SFT1" s="1687"/>
      <c r="SFU1" s="1687"/>
      <c r="SFV1" s="1687"/>
      <c r="SFW1" s="1687"/>
      <c r="SFX1" s="1687"/>
      <c r="SFY1" s="1687"/>
      <c r="SFZ1" s="1687"/>
      <c r="SGA1" s="1687"/>
      <c r="SGB1" s="1687"/>
      <c r="SGC1" s="1687"/>
      <c r="SGD1" s="1687"/>
      <c r="SGE1" s="1687"/>
      <c r="SGF1" s="1687"/>
      <c r="SGG1" s="1687"/>
      <c r="SGH1" s="1687"/>
      <c r="SGI1" s="1687"/>
      <c r="SGJ1" s="1687"/>
      <c r="SGK1" s="1687"/>
      <c r="SGL1" s="1687"/>
      <c r="SGM1" s="1687"/>
      <c r="SGN1" s="1687"/>
      <c r="SGO1" s="1687"/>
      <c r="SGP1" s="1687"/>
      <c r="SGQ1" s="1687"/>
      <c r="SGR1" s="1687"/>
      <c r="SGS1" s="1687"/>
      <c r="SGT1" s="1687"/>
      <c r="SGU1" s="1687"/>
      <c r="SGV1" s="1687"/>
      <c r="SGW1" s="1687"/>
      <c r="SGX1" s="1687"/>
      <c r="SGY1" s="1687"/>
      <c r="SGZ1" s="1687"/>
      <c r="SHA1" s="1687"/>
      <c r="SHB1" s="1687"/>
      <c r="SHC1" s="1687"/>
      <c r="SHD1" s="1687"/>
      <c r="SHE1" s="1687"/>
      <c r="SHF1" s="1687"/>
      <c r="SHG1" s="1687"/>
      <c r="SHH1" s="1687"/>
      <c r="SHI1" s="1687"/>
      <c r="SHJ1" s="1687"/>
      <c r="SHK1" s="1687"/>
      <c r="SHL1" s="1687"/>
      <c r="SHM1" s="1687"/>
      <c r="SHN1" s="1687"/>
      <c r="SHO1" s="1687"/>
      <c r="SHP1" s="1687"/>
      <c r="SHQ1" s="1687"/>
      <c r="SHR1" s="1687"/>
      <c r="SHS1" s="1687"/>
      <c r="SHT1" s="1687"/>
      <c r="SHU1" s="1687"/>
      <c r="SHV1" s="1687"/>
      <c r="SHW1" s="1687"/>
      <c r="SHX1" s="1687"/>
      <c r="SHY1" s="1687"/>
      <c r="SHZ1" s="1687"/>
      <c r="SIA1" s="1687"/>
      <c r="SIB1" s="1687"/>
      <c r="SIC1" s="1687"/>
      <c r="SID1" s="1687"/>
      <c r="SIE1" s="1687"/>
      <c r="SIF1" s="1687"/>
      <c r="SIG1" s="1687"/>
      <c r="SIH1" s="1687"/>
      <c r="SII1" s="1687"/>
      <c r="SIJ1" s="1687"/>
      <c r="SIK1" s="1687"/>
      <c r="SIL1" s="1687"/>
      <c r="SIM1" s="1687"/>
      <c r="SIN1" s="1687"/>
      <c r="SIO1" s="1687"/>
      <c r="SIP1" s="1687"/>
      <c r="SIQ1" s="1687"/>
      <c r="SIR1" s="1687"/>
      <c r="SIS1" s="1687"/>
      <c r="SIT1" s="1687"/>
      <c r="SIU1" s="1687"/>
      <c r="SIV1" s="1687"/>
      <c r="SIW1" s="1687"/>
      <c r="SIX1" s="1687"/>
      <c r="SIY1" s="1687"/>
      <c r="SIZ1" s="1687"/>
      <c r="SJA1" s="1687"/>
      <c r="SJB1" s="1687"/>
      <c r="SJC1" s="1687"/>
      <c r="SJD1" s="1687"/>
      <c r="SJE1" s="1687"/>
      <c r="SJF1" s="1687"/>
      <c r="SJG1" s="1687"/>
      <c r="SJH1" s="1687"/>
      <c r="SJI1" s="1687"/>
      <c r="SJJ1" s="1687"/>
      <c r="SJK1" s="1687"/>
      <c r="SJL1" s="1687"/>
      <c r="SJM1" s="1687"/>
      <c r="SJN1" s="1687"/>
      <c r="SJO1" s="1687"/>
      <c r="SJP1" s="1687"/>
      <c r="SJQ1" s="1687"/>
      <c r="SJR1" s="1687"/>
      <c r="SJS1" s="1687"/>
      <c r="SJT1" s="1687"/>
      <c r="SJU1" s="1687"/>
      <c r="SJV1" s="1687"/>
      <c r="SJW1" s="1687"/>
      <c r="SJX1" s="1687"/>
      <c r="SJY1" s="1687"/>
      <c r="SJZ1" s="1687"/>
      <c r="SKA1" s="1687"/>
      <c r="SKB1" s="1687"/>
      <c r="SKC1" s="1687"/>
      <c r="SKD1" s="1687"/>
      <c r="SKE1" s="1687"/>
      <c r="SKF1" s="1687"/>
      <c r="SKG1" s="1687"/>
      <c r="SKH1" s="1687"/>
      <c r="SKI1" s="1687"/>
      <c r="SKJ1" s="1687"/>
      <c r="SKK1" s="1687"/>
      <c r="SKL1" s="1687"/>
      <c r="SKM1" s="1687"/>
      <c r="SKN1" s="1687"/>
      <c r="SKO1" s="1687"/>
      <c r="SKP1" s="1687"/>
      <c r="SKQ1" s="1687"/>
      <c r="SKR1" s="1687"/>
      <c r="SKS1" s="1687"/>
      <c r="SKT1" s="1687"/>
      <c r="SKU1" s="1687"/>
      <c r="SKV1" s="1687"/>
      <c r="SKW1" s="1687"/>
      <c r="SKX1" s="1687"/>
      <c r="SKY1" s="1687"/>
      <c r="SKZ1" s="1687"/>
      <c r="SLA1" s="1687"/>
      <c r="SLB1" s="1687"/>
      <c r="SLC1" s="1687"/>
      <c r="SLD1" s="1687"/>
      <c r="SLE1" s="1687"/>
      <c r="SLF1" s="1687"/>
      <c r="SLG1" s="1687"/>
      <c r="SLH1" s="1687"/>
      <c r="SLI1" s="1687"/>
      <c r="SLJ1" s="1687"/>
      <c r="SLK1" s="1687"/>
      <c r="SLL1" s="1687"/>
      <c r="SLM1" s="1687"/>
      <c r="SLN1" s="1687"/>
      <c r="SLO1" s="1687"/>
      <c r="SLP1" s="1687"/>
      <c r="SLQ1" s="1687"/>
      <c r="SLR1" s="1687"/>
      <c r="SLS1" s="1687"/>
      <c r="SLT1" s="1687"/>
      <c r="SLU1" s="1687"/>
      <c r="SLV1" s="1687"/>
      <c r="SLW1" s="1687"/>
      <c r="SLX1" s="1687"/>
      <c r="SLY1" s="1687"/>
      <c r="SLZ1" s="1687"/>
      <c r="SMA1" s="1687"/>
      <c r="SMB1" s="1687"/>
      <c r="SMC1" s="1687"/>
      <c r="SMD1" s="1687"/>
      <c r="SME1" s="1687"/>
      <c r="SMF1" s="1687"/>
      <c r="SMG1" s="1687"/>
      <c r="SMH1" s="1687"/>
      <c r="SMI1" s="1687"/>
      <c r="SMJ1" s="1687"/>
      <c r="SMK1" s="1687"/>
      <c r="SML1" s="1687"/>
      <c r="SMM1" s="1687"/>
      <c r="SMN1" s="1687"/>
      <c r="SMO1" s="1687"/>
      <c r="SMP1" s="1687"/>
      <c r="SMQ1" s="1687"/>
      <c r="SMR1" s="1687"/>
      <c r="SMS1" s="1687"/>
      <c r="SMT1" s="1687"/>
      <c r="SMU1" s="1687"/>
      <c r="SMV1" s="1687"/>
      <c r="SMW1" s="1687"/>
      <c r="SMX1" s="1687"/>
      <c r="SMY1" s="1687"/>
      <c r="SMZ1" s="1687"/>
      <c r="SNA1" s="1687"/>
      <c r="SNB1" s="1687"/>
      <c r="SNC1" s="1687"/>
      <c r="SND1" s="1687"/>
      <c r="SNE1" s="1687"/>
      <c r="SNF1" s="1687"/>
      <c r="SNG1" s="1687"/>
      <c r="SNH1" s="1687"/>
      <c r="SNI1" s="1687"/>
      <c r="SNJ1" s="1687"/>
      <c r="SNK1" s="1687"/>
      <c r="SNL1" s="1687"/>
      <c r="SNM1" s="1687"/>
      <c r="SNN1" s="1687"/>
      <c r="SNO1" s="1687"/>
      <c r="SNP1" s="1687"/>
      <c r="SNQ1" s="1687"/>
      <c r="SNR1" s="1687"/>
      <c r="SNS1" s="1687"/>
      <c r="SNT1" s="1687"/>
      <c r="SNU1" s="1687"/>
      <c r="SNV1" s="1687"/>
      <c r="SNW1" s="1687"/>
      <c r="SNX1" s="1687"/>
      <c r="SNY1" s="1687"/>
      <c r="SNZ1" s="1687"/>
      <c r="SOA1" s="1687"/>
      <c r="SOB1" s="1687"/>
      <c r="SOC1" s="1687"/>
      <c r="SOD1" s="1687"/>
      <c r="SOE1" s="1687"/>
      <c r="SOF1" s="1687"/>
      <c r="SOG1" s="1687"/>
      <c r="SOH1" s="1687"/>
      <c r="SOI1" s="1687"/>
      <c r="SOJ1" s="1687"/>
      <c r="SOK1" s="1687"/>
      <c r="SOL1" s="1687"/>
      <c r="SOM1" s="1687"/>
      <c r="SON1" s="1687"/>
      <c r="SOO1" s="1687"/>
      <c r="SOP1" s="1687"/>
      <c r="SOQ1" s="1687"/>
      <c r="SOR1" s="1687"/>
      <c r="SOS1" s="1687"/>
      <c r="SOT1" s="1687"/>
      <c r="SOU1" s="1687"/>
      <c r="SOV1" s="1687"/>
      <c r="SOW1" s="1687"/>
      <c r="SOX1" s="1687"/>
      <c r="SOY1" s="1687"/>
      <c r="SOZ1" s="1687"/>
      <c r="SPA1" s="1687"/>
      <c r="SPB1" s="1687"/>
      <c r="SPC1" s="1687"/>
      <c r="SPD1" s="1687"/>
      <c r="SPE1" s="1687"/>
      <c r="SPF1" s="1687"/>
      <c r="SPG1" s="1687"/>
      <c r="SPH1" s="1687"/>
      <c r="SPI1" s="1687"/>
      <c r="SPJ1" s="1687"/>
      <c r="SPK1" s="1687"/>
      <c r="SPL1" s="1687"/>
      <c r="SPM1" s="1687"/>
      <c r="SPN1" s="1687"/>
      <c r="SPO1" s="1687"/>
      <c r="SPP1" s="1687"/>
      <c r="SPQ1" s="1687"/>
      <c r="SPR1" s="1687"/>
      <c r="SPS1" s="1687"/>
      <c r="SPT1" s="1687"/>
      <c r="SPU1" s="1687"/>
      <c r="SPV1" s="1687"/>
      <c r="SPW1" s="1687"/>
      <c r="SPX1" s="1687"/>
      <c r="SPY1" s="1687"/>
      <c r="SPZ1" s="1687"/>
      <c r="SQA1" s="1687"/>
      <c r="SQB1" s="1687"/>
      <c r="SQC1" s="1687"/>
      <c r="SQD1" s="1687"/>
      <c r="SQE1" s="1687"/>
      <c r="SQF1" s="1687"/>
      <c r="SQG1" s="1687"/>
      <c r="SQH1" s="1687"/>
      <c r="SQI1" s="1687"/>
      <c r="SQJ1" s="1687"/>
      <c r="SQK1" s="1687"/>
      <c r="SQL1" s="1687"/>
      <c r="SQM1" s="1687"/>
      <c r="SQN1" s="1687"/>
      <c r="SQO1" s="1687"/>
      <c r="SQP1" s="1687"/>
      <c r="SQQ1" s="1687"/>
      <c r="SQR1" s="1687"/>
      <c r="SQS1" s="1687"/>
      <c r="SQT1" s="1687"/>
      <c r="SQU1" s="1687"/>
      <c r="SQV1" s="1687"/>
      <c r="SQW1" s="1687"/>
      <c r="SQX1" s="1687"/>
      <c r="SQY1" s="1687"/>
      <c r="SQZ1" s="1687"/>
      <c r="SRA1" s="1687"/>
      <c r="SRB1" s="1687"/>
      <c r="SRC1" s="1687"/>
      <c r="SRD1" s="1687"/>
      <c r="SRE1" s="1687"/>
      <c r="SRF1" s="1687"/>
      <c r="SRG1" s="1687"/>
      <c r="SRH1" s="1687"/>
      <c r="SRI1" s="1687"/>
      <c r="SRJ1" s="1687"/>
      <c r="SRK1" s="1687"/>
      <c r="SRL1" s="1687"/>
      <c r="SRM1" s="1687"/>
      <c r="SRN1" s="1687"/>
      <c r="SRO1" s="1687"/>
      <c r="SRP1" s="1687"/>
      <c r="SRQ1" s="1687"/>
      <c r="SRR1" s="1687"/>
      <c r="SRS1" s="1687"/>
      <c r="SRT1" s="1687"/>
      <c r="SRU1" s="1687"/>
      <c r="SRV1" s="1687"/>
      <c r="SRW1" s="1687"/>
      <c r="SRX1" s="1687"/>
      <c r="SRY1" s="1687"/>
      <c r="SRZ1" s="1687"/>
      <c r="SSA1" s="1687"/>
      <c r="SSB1" s="1687"/>
      <c r="SSC1" s="1687"/>
      <c r="SSD1" s="1687"/>
      <c r="SSE1" s="1687"/>
      <c r="SSF1" s="1687"/>
      <c r="SSG1" s="1687"/>
      <c r="SSH1" s="1687"/>
      <c r="SSI1" s="1687"/>
      <c r="SSJ1" s="1687"/>
      <c r="SSK1" s="1687"/>
      <c r="SSL1" s="1687"/>
      <c r="SSM1" s="1687"/>
      <c r="SSN1" s="1687"/>
      <c r="SSO1" s="1687"/>
      <c r="SSP1" s="1687"/>
      <c r="SSQ1" s="1687"/>
      <c r="SSR1" s="1687"/>
      <c r="SSS1" s="1687"/>
      <c r="SST1" s="1687"/>
      <c r="SSU1" s="1687"/>
      <c r="SSV1" s="1687"/>
      <c r="SSW1" s="1687"/>
      <c r="SSX1" s="1687"/>
      <c r="SSY1" s="1687"/>
      <c r="SSZ1" s="1687"/>
      <c r="STA1" s="1687"/>
      <c r="STB1" s="1687"/>
      <c r="STC1" s="1687"/>
      <c r="STD1" s="1687"/>
      <c r="STE1" s="1687"/>
      <c r="STF1" s="1687"/>
      <c r="STG1" s="1687"/>
      <c r="STH1" s="1687"/>
      <c r="STI1" s="1687"/>
      <c r="STJ1" s="1687"/>
      <c r="STK1" s="1687"/>
      <c r="STL1" s="1687"/>
      <c r="STM1" s="1687"/>
      <c r="STN1" s="1687"/>
      <c r="STO1" s="1687"/>
      <c r="STP1" s="1687"/>
      <c r="STQ1" s="1687"/>
      <c r="STR1" s="1687"/>
      <c r="STS1" s="1687"/>
      <c r="STT1" s="1687"/>
      <c r="STU1" s="1687"/>
      <c r="STV1" s="1687"/>
      <c r="STW1" s="1687"/>
      <c r="STX1" s="1687"/>
      <c r="STY1" s="1687"/>
      <c r="STZ1" s="1687"/>
      <c r="SUA1" s="1687"/>
      <c r="SUB1" s="1687"/>
      <c r="SUC1" s="1687"/>
      <c r="SUD1" s="1687"/>
      <c r="SUE1" s="1687"/>
      <c r="SUF1" s="1687"/>
      <c r="SUG1" s="1687"/>
      <c r="SUH1" s="1687"/>
      <c r="SUI1" s="1687"/>
      <c r="SUJ1" s="1687"/>
      <c r="SUK1" s="1687"/>
      <c r="SUL1" s="1687"/>
      <c r="SUM1" s="1687"/>
      <c r="SUN1" s="1687"/>
      <c r="SUO1" s="1687"/>
      <c r="SUP1" s="1687"/>
      <c r="SUQ1" s="1687"/>
      <c r="SUR1" s="1687"/>
      <c r="SUS1" s="1687"/>
      <c r="SUT1" s="1687"/>
      <c r="SUU1" s="1687"/>
      <c r="SUV1" s="1687"/>
      <c r="SUW1" s="1687"/>
      <c r="SUX1" s="1687"/>
      <c r="SUY1" s="1687"/>
      <c r="SUZ1" s="1687"/>
      <c r="SVA1" s="1687"/>
      <c r="SVB1" s="1687"/>
      <c r="SVC1" s="1687"/>
      <c r="SVD1" s="1687"/>
      <c r="SVE1" s="1687"/>
      <c r="SVF1" s="1687"/>
      <c r="SVG1" s="1687"/>
      <c r="SVH1" s="1687"/>
      <c r="SVI1" s="1687"/>
      <c r="SVJ1" s="1687"/>
      <c r="SVK1" s="1687"/>
      <c r="SVL1" s="1687"/>
      <c r="SVM1" s="1687"/>
      <c r="SVN1" s="1687"/>
      <c r="SVO1" s="1687"/>
      <c r="SVP1" s="1687"/>
      <c r="SVQ1" s="1687"/>
      <c r="SVR1" s="1687"/>
      <c r="SVS1" s="1687"/>
      <c r="SVT1" s="1687"/>
      <c r="SVU1" s="1687"/>
      <c r="SVV1" s="1687"/>
      <c r="SVW1" s="1687"/>
      <c r="SVX1" s="1687"/>
      <c r="SVY1" s="1687"/>
      <c r="SVZ1" s="1687"/>
      <c r="SWA1" s="1687"/>
      <c r="SWB1" s="1687"/>
      <c r="SWC1" s="1687"/>
      <c r="SWD1" s="1687"/>
      <c r="SWE1" s="1687"/>
      <c r="SWF1" s="1687"/>
      <c r="SWG1" s="1687"/>
      <c r="SWH1" s="1687"/>
      <c r="SWI1" s="1687"/>
      <c r="SWJ1" s="1687"/>
      <c r="SWK1" s="1687"/>
      <c r="SWL1" s="1687"/>
      <c r="SWM1" s="1687"/>
      <c r="SWN1" s="1687"/>
      <c r="SWO1" s="1687"/>
      <c r="SWP1" s="1687"/>
      <c r="SWQ1" s="1687"/>
      <c r="SWR1" s="1687"/>
      <c r="SWS1" s="1687"/>
      <c r="SWT1" s="1687"/>
      <c r="SWU1" s="1687"/>
      <c r="SWV1" s="1687"/>
      <c r="SWW1" s="1687"/>
      <c r="SWX1" s="1687"/>
      <c r="SWY1" s="1687"/>
      <c r="SWZ1" s="1687"/>
      <c r="SXA1" s="1687"/>
      <c r="SXB1" s="1687"/>
      <c r="SXC1" s="1687"/>
      <c r="SXD1" s="1687"/>
      <c r="SXE1" s="1687"/>
      <c r="SXF1" s="1687"/>
      <c r="SXG1" s="1687"/>
      <c r="SXH1" s="1687"/>
      <c r="SXI1" s="1687"/>
      <c r="SXJ1" s="1687"/>
      <c r="SXK1" s="1687"/>
      <c r="SXL1" s="1687"/>
      <c r="SXM1" s="1687"/>
      <c r="SXN1" s="1687"/>
      <c r="SXO1" s="1687"/>
      <c r="SXP1" s="1687"/>
      <c r="SXQ1" s="1687"/>
      <c r="SXR1" s="1687"/>
      <c r="SXS1" s="1687"/>
      <c r="SXT1" s="1687"/>
      <c r="SXU1" s="1687"/>
      <c r="SXV1" s="1687"/>
      <c r="SXW1" s="1687"/>
      <c r="SXX1" s="1687"/>
      <c r="SXY1" s="1687"/>
      <c r="SXZ1" s="1687"/>
      <c r="SYA1" s="1687"/>
      <c r="SYB1" s="1687"/>
      <c r="SYC1" s="1687"/>
      <c r="SYD1" s="1687"/>
      <c r="SYE1" s="1687"/>
      <c r="SYF1" s="1687"/>
      <c r="SYG1" s="1687"/>
      <c r="SYH1" s="1687"/>
      <c r="SYI1" s="1687"/>
      <c r="SYJ1" s="1687"/>
      <c r="SYK1" s="1687"/>
      <c r="SYL1" s="1687"/>
      <c r="SYM1" s="1687"/>
      <c r="SYN1" s="1687"/>
      <c r="SYO1" s="1687"/>
      <c r="SYP1" s="1687"/>
      <c r="SYQ1" s="1687"/>
      <c r="SYR1" s="1687"/>
      <c r="SYS1" s="1687"/>
      <c r="SYT1" s="1687"/>
      <c r="SYU1" s="1687"/>
      <c r="SYV1" s="1687"/>
      <c r="SYW1" s="1687"/>
      <c r="SYX1" s="1687"/>
      <c r="SYY1" s="1687"/>
      <c r="SYZ1" s="1687"/>
      <c r="SZA1" s="1687"/>
      <c r="SZB1" s="1687"/>
      <c r="SZC1" s="1687"/>
      <c r="SZD1" s="1687"/>
      <c r="SZE1" s="1687"/>
      <c r="SZF1" s="1687"/>
      <c r="SZG1" s="1687"/>
      <c r="SZH1" s="1687"/>
      <c r="SZI1" s="1687"/>
      <c r="SZJ1" s="1687"/>
      <c r="SZK1" s="1687"/>
      <c r="SZL1" s="1687"/>
      <c r="SZM1" s="1687"/>
      <c r="SZN1" s="1687"/>
      <c r="SZO1" s="1687"/>
      <c r="SZP1" s="1687"/>
      <c r="SZQ1" s="1687"/>
      <c r="SZR1" s="1687"/>
      <c r="SZS1" s="1687"/>
      <c r="SZT1" s="1687"/>
      <c r="SZU1" s="1687"/>
      <c r="SZV1" s="1687"/>
      <c r="SZW1" s="1687"/>
      <c r="SZX1" s="1687"/>
      <c r="SZY1" s="1687"/>
      <c r="SZZ1" s="1687"/>
      <c r="TAA1" s="1687"/>
      <c r="TAB1" s="1687"/>
      <c r="TAC1" s="1687"/>
      <c r="TAD1" s="1687"/>
      <c r="TAE1" s="1687"/>
      <c r="TAF1" s="1687"/>
      <c r="TAG1" s="1687"/>
      <c r="TAH1" s="1687"/>
      <c r="TAI1" s="1687"/>
      <c r="TAJ1" s="1687"/>
      <c r="TAK1" s="1687"/>
      <c r="TAL1" s="1687"/>
      <c r="TAM1" s="1687"/>
      <c r="TAN1" s="1687"/>
      <c r="TAO1" s="1687"/>
      <c r="TAP1" s="1687"/>
      <c r="TAQ1" s="1687"/>
      <c r="TAR1" s="1687"/>
      <c r="TAS1" s="1687"/>
      <c r="TAT1" s="1687"/>
      <c r="TAU1" s="1687"/>
      <c r="TAV1" s="1687"/>
      <c r="TAW1" s="1687"/>
      <c r="TAX1" s="1687"/>
      <c r="TAY1" s="1687"/>
      <c r="TAZ1" s="1687"/>
      <c r="TBA1" s="1687"/>
      <c r="TBB1" s="1687"/>
      <c r="TBC1" s="1687"/>
      <c r="TBD1" s="1687"/>
      <c r="TBE1" s="1687"/>
      <c r="TBF1" s="1687"/>
      <c r="TBG1" s="1687"/>
      <c r="TBH1" s="1687"/>
      <c r="TBI1" s="1687"/>
      <c r="TBJ1" s="1687"/>
      <c r="TBK1" s="1687"/>
      <c r="TBL1" s="1687"/>
      <c r="TBM1" s="1687"/>
      <c r="TBN1" s="1687"/>
      <c r="TBO1" s="1687"/>
      <c r="TBP1" s="1687"/>
      <c r="TBQ1" s="1687"/>
      <c r="TBR1" s="1687"/>
      <c r="TBS1" s="1687"/>
      <c r="TBT1" s="1687"/>
      <c r="TBU1" s="1687"/>
      <c r="TBV1" s="1687"/>
      <c r="TBW1" s="1687"/>
      <c r="TBX1" s="1687"/>
      <c r="TBY1" s="1687"/>
      <c r="TBZ1" s="1687"/>
      <c r="TCA1" s="1687"/>
      <c r="TCB1" s="1687"/>
      <c r="TCC1" s="1687"/>
      <c r="TCD1" s="1687"/>
      <c r="TCE1" s="1687"/>
      <c r="TCF1" s="1687"/>
      <c r="TCG1" s="1687"/>
      <c r="TCH1" s="1687"/>
      <c r="TCI1" s="1687"/>
      <c r="TCJ1" s="1687"/>
      <c r="TCK1" s="1687"/>
      <c r="TCL1" s="1687"/>
      <c r="TCM1" s="1687"/>
      <c r="TCN1" s="1687"/>
      <c r="TCO1" s="1687"/>
      <c r="TCP1" s="1687"/>
      <c r="TCQ1" s="1687"/>
      <c r="TCR1" s="1687"/>
      <c r="TCS1" s="1687"/>
      <c r="TCT1" s="1687"/>
      <c r="TCU1" s="1687"/>
      <c r="TCV1" s="1687"/>
      <c r="TCW1" s="1687"/>
      <c r="TCX1" s="1687"/>
      <c r="TCY1" s="1687"/>
      <c r="TCZ1" s="1687"/>
      <c r="TDA1" s="1687"/>
      <c r="TDB1" s="1687"/>
      <c r="TDC1" s="1687"/>
      <c r="TDD1" s="1687"/>
      <c r="TDE1" s="1687"/>
      <c r="TDF1" s="1687"/>
      <c r="TDG1" s="1687"/>
      <c r="TDH1" s="1687"/>
      <c r="TDI1" s="1687"/>
      <c r="TDJ1" s="1687"/>
      <c r="TDK1" s="1687"/>
      <c r="TDL1" s="1687"/>
      <c r="TDM1" s="1687"/>
      <c r="TDN1" s="1687"/>
      <c r="TDO1" s="1687"/>
      <c r="TDP1" s="1687"/>
      <c r="TDQ1" s="1687"/>
      <c r="TDR1" s="1687"/>
      <c r="TDS1" s="1687"/>
      <c r="TDT1" s="1687"/>
      <c r="TDU1" s="1687"/>
      <c r="TDV1" s="1687"/>
      <c r="TDW1" s="1687"/>
      <c r="TDX1" s="1687"/>
      <c r="TDY1" s="1687"/>
      <c r="TDZ1" s="1687"/>
      <c r="TEA1" s="1687"/>
      <c r="TEB1" s="1687"/>
      <c r="TEC1" s="1687"/>
      <c r="TED1" s="1687"/>
      <c r="TEE1" s="1687"/>
      <c r="TEF1" s="1687"/>
      <c r="TEG1" s="1687"/>
      <c r="TEH1" s="1687"/>
      <c r="TEI1" s="1687"/>
      <c r="TEJ1" s="1687"/>
      <c r="TEK1" s="1687"/>
      <c r="TEL1" s="1687"/>
      <c r="TEM1" s="1687"/>
      <c r="TEN1" s="1687"/>
      <c r="TEO1" s="1687"/>
      <c r="TEP1" s="1687"/>
      <c r="TEQ1" s="1687"/>
      <c r="TER1" s="1687"/>
      <c r="TES1" s="1687"/>
      <c r="TET1" s="1687"/>
      <c r="TEU1" s="1687"/>
      <c r="TEV1" s="1687"/>
      <c r="TEW1" s="1687"/>
      <c r="TEX1" s="1687"/>
      <c r="TEY1" s="1687"/>
      <c r="TEZ1" s="1687"/>
      <c r="TFA1" s="1687"/>
      <c r="TFB1" s="1687"/>
      <c r="TFC1" s="1687"/>
      <c r="TFD1" s="1687"/>
      <c r="TFE1" s="1687"/>
      <c r="TFF1" s="1687"/>
      <c r="TFG1" s="1687"/>
      <c r="TFH1" s="1687"/>
      <c r="TFI1" s="1687"/>
      <c r="TFJ1" s="1687"/>
      <c r="TFK1" s="1687"/>
      <c r="TFL1" s="1687"/>
      <c r="TFM1" s="1687"/>
      <c r="TFN1" s="1687"/>
      <c r="TFO1" s="1687"/>
      <c r="TFP1" s="1687"/>
      <c r="TFQ1" s="1687"/>
      <c r="TFR1" s="1687"/>
      <c r="TFS1" s="1687"/>
      <c r="TFT1" s="1687"/>
      <c r="TFU1" s="1687"/>
      <c r="TFV1" s="1687"/>
      <c r="TFW1" s="1687"/>
      <c r="TFX1" s="1687"/>
      <c r="TFY1" s="1687"/>
      <c r="TFZ1" s="1687"/>
      <c r="TGA1" s="1687"/>
      <c r="TGB1" s="1687"/>
      <c r="TGC1" s="1687"/>
      <c r="TGD1" s="1687"/>
      <c r="TGE1" s="1687"/>
      <c r="TGF1" s="1687"/>
      <c r="TGG1" s="1687"/>
      <c r="TGH1" s="1687"/>
      <c r="TGI1" s="1687"/>
      <c r="TGJ1" s="1687"/>
      <c r="TGK1" s="1687"/>
      <c r="TGL1" s="1687"/>
      <c r="TGM1" s="1687"/>
      <c r="TGN1" s="1687"/>
      <c r="TGO1" s="1687"/>
      <c r="TGP1" s="1687"/>
      <c r="TGQ1" s="1687"/>
      <c r="TGR1" s="1687"/>
      <c r="TGS1" s="1687"/>
      <c r="TGT1" s="1687"/>
      <c r="TGU1" s="1687"/>
      <c r="TGV1" s="1687"/>
      <c r="TGW1" s="1687"/>
      <c r="TGX1" s="1687"/>
      <c r="TGY1" s="1687"/>
      <c r="TGZ1" s="1687"/>
      <c r="THA1" s="1687"/>
      <c r="THB1" s="1687"/>
      <c r="THC1" s="1687"/>
      <c r="THD1" s="1687"/>
      <c r="THE1" s="1687"/>
      <c r="THF1" s="1687"/>
      <c r="THG1" s="1687"/>
      <c r="THH1" s="1687"/>
      <c r="THI1" s="1687"/>
      <c r="THJ1" s="1687"/>
      <c r="THK1" s="1687"/>
      <c r="THL1" s="1687"/>
      <c r="THM1" s="1687"/>
      <c r="THN1" s="1687"/>
      <c r="THO1" s="1687"/>
      <c r="THP1" s="1687"/>
      <c r="THQ1" s="1687"/>
      <c r="THR1" s="1687"/>
      <c r="THS1" s="1687"/>
      <c r="THT1" s="1687"/>
      <c r="THU1" s="1687"/>
      <c r="THV1" s="1687"/>
      <c r="THW1" s="1687"/>
      <c r="THX1" s="1687"/>
      <c r="THY1" s="1687"/>
      <c r="THZ1" s="1687"/>
      <c r="TIA1" s="1687"/>
      <c r="TIB1" s="1687"/>
      <c r="TIC1" s="1687"/>
      <c r="TID1" s="1687"/>
      <c r="TIE1" s="1687"/>
      <c r="TIF1" s="1687"/>
      <c r="TIG1" s="1687"/>
      <c r="TIH1" s="1687"/>
      <c r="TII1" s="1687"/>
      <c r="TIJ1" s="1687"/>
      <c r="TIK1" s="1687"/>
      <c r="TIL1" s="1687"/>
      <c r="TIM1" s="1687"/>
      <c r="TIN1" s="1687"/>
      <c r="TIO1" s="1687"/>
      <c r="TIP1" s="1687"/>
      <c r="TIQ1" s="1687"/>
      <c r="TIR1" s="1687"/>
      <c r="TIS1" s="1687"/>
      <c r="TIT1" s="1687"/>
      <c r="TIU1" s="1687"/>
      <c r="TIV1" s="1687"/>
      <c r="TIW1" s="1687"/>
      <c r="TIX1" s="1687"/>
      <c r="TIY1" s="1687"/>
      <c r="TIZ1" s="1687"/>
      <c r="TJA1" s="1687"/>
      <c r="TJB1" s="1687"/>
      <c r="TJC1" s="1687"/>
      <c r="TJD1" s="1687"/>
      <c r="TJE1" s="1687"/>
      <c r="TJF1" s="1687"/>
      <c r="TJG1" s="1687"/>
      <c r="TJH1" s="1687"/>
      <c r="TJI1" s="1687"/>
      <c r="TJJ1" s="1687"/>
      <c r="TJK1" s="1687"/>
      <c r="TJL1" s="1687"/>
      <c r="TJM1" s="1687"/>
      <c r="TJN1" s="1687"/>
      <c r="TJO1" s="1687"/>
      <c r="TJP1" s="1687"/>
      <c r="TJQ1" s="1687"/>
      <c r="TJR1" s="1687"/>
      <c r="TJS1" s="1687"/>
      <c r="TJT1" s="1687"/>
      <c r="TJU1" s="1687"/>
      <c r="TJV1" s="1687"/>
      <c r="TJW1" s="1687"/>
      <c r="TJX1" s="1687"/>
      <c r="TJY1" s="1687"/>
      <c r="TJZ1" s="1687"/>
      <c r="TKA1" s="1687"/>
      <c r="TKB1" s="1687"/>
      <c r="TKC1" s="1687"/>
      <c r="TKD1" s="1687"/>
      <c r="TKE1" s="1687"/>
      <c r="TKF1" s="1687"/>
      <c r="TKG1" s="1687"/>
      <c r="TKH1" s="1687"/>
      <c r="TKI1" s="1687"/>
      <c r="TKJ1" s="1687"/>
      <c r="TKK1" s="1687"/>
      <c r="TKL1" s="1687"/>
      <c r="TKM1" s="1687"/>
      <c r="TKN1" s="1687"/>
      <c r="TKO1" s="1687"/>
      <c r="TKP1" s="1687"/>
      <c r="TKQ1" s="1687"/>
      <c r="TKR1" s="1687"/>
      <c r="TKS1" s="1687"/>
      <c r="TKT1" s="1687"/>
      <c r="TKU1" s="1687"/>
      <c r="TKV1" s="1687"/>
      <c r="TKW1" s="1687"/>
      <c r="TKX1" s="1687"/>
      <c r="TKY1" s="1687"/>
      <c r="TKZ1" s="1687"/>
      <c r="TLA1" s="1687"/>
      <c r="TLB1" s="1687"/>
      <c r="TLC1" s="1687"/>
      <c r="TLD1" s="1687"/>
      <c r="TLE1" s="1687"/>
      <c r="TLF1" s="1687"/>
      <c r="TLG1" s="1687"/>
      <c r="TLH1" s="1687"/>
      <c r="TLI1" s="1687"/>
      <c r="TLJ1" s="1687"/>
      <c r="TLK1" s="1687"/>
      <c r="TLL1" s="1687"/>
      <c r="TLM1" s="1687"/>
      <c r="TLN1" s="1687"/>
      <c r="TLO1" s="1687"/>
      <c r="TLP1" s="1687"/>
      <c r="TLQ1" s="1687"/>
      <c r="TLR1" s="1687"/>
      <c r="TLS1" s="1687"/>
      <c r="TLT1" s="1687"/>
      <c r="TLU1" s="1687"/>
      <c r="TLV1" s="1687"/>
      <c r="TLW1" s="1687"/>
      <c r="TLX1" s="1687"/>
      <c r="TLY1" s="1687"/>
      <c r="TLZ1" s="1687"/>
      <c r="TMA1" s="1687"/>
      <c r="TMB1" s="1687"/>
      <c r="TMC1" s="1687"/>
      <c r="TMD1" s="1687"/>
      <c r="TME1" s="1687"/>
      <c r="TMF1" s="1687"/>
      <c r="TMG1" s="1687"/>
      <c r="TMH1" s="1687"/>
      <c r="TMI1" s="1687"/>
      <c r="TMJ1" s="1687"/>
      <c r="TMK1" s="1687"/>
      <c r="TML1" s="1687"/>
      <c r="TMM1" s="1687"/>
      <c r="TMN1" s="1687"/>
      <c r="TMO1" s="1687"/>
      <c r="TMP1" s="1687"/>
      <c r="TMQ1" s="1687"/>
      <c r="TMR1" s="1687"/>
      <c r="TMS1" s="1687"/>
      <c r="TMT1" s="1687"/>
      <c r="TMU1" s="1687"/>
      <c r="TMV1" s="1687"/>
      <c r="TMW1" s="1687"/>
      <c r="TMX1" s="1687"/>
      <c r="TMY1" s="1687"/>
      <c r="TMZ1" s="1687"/>
      <c r="TNA1" s="1687"/>
      <c r="TNB1" s="1687"/>
      <c r="TNC1" s="1687"/>
      <c r="TND1" s="1687"/>
      <c r="TNE1" s="1687"/>
      <c r="TNF1" s="1687"/>
      <c r="TNG1" s="1687"/>
      <c r="TNH1" s="1687"/>
      <c r="TNI1" s="1687"/>
      <c r="TNJ1" s="1687"/>
      <c r="TNK1" s="1687"/>
      <c r="TNL1" s="1687"/>
      <c r="TNM1" s="1687"/>
      <c r="TNN1" s="1687"/>
      <c r="TNO1" s="1687"/>
      <c r="TNP1" s="1687"/>
      <c r="TNQ1" s="1687"/>
      <c r="TNR1" s="1687"/>
      <c r="TNS1" s="1687"/>
      <c r="TNT1" s="1687"/>
      <c r="TNU1" s="1687"/>
      <c r="TNV1" s="1687"/>
      <c r="TNW1" s="1687"/>
      <c r="TNX1" s="1687"/>
      <c r="TNY1" s="1687"/>
      <c r="TNZ1" s="1687"/>
      <c r="TOA1" s="1687"/>
      <c r="TOB1" s="1687"/>
      <c r="TOC1" s="1687"/>
      <c r="TOD1" s="1687"/>
      <c r="TOE1" s="1687"/>
      <c r="TOF1" s="1687"/>
      <c r="TOG1" s="1687"/>
      <c r="TOH1" s="1687"/>
      <c r="TOI1" s="1687"/>
      <c r="TOJ1" s="1687"/>
      <c r="TOK1" s="1687"/>
      <c r="TOL1" s="1687"/>
      <c r="TOM1" s="1687"/>
      <c r="TON1" s="1687"/>
      <c r="TOO1" s="1687"/>
      <c r="TOP1" s="1687"/>
      <c r="TOQ1" s="1687"/>
      <c r="TOR1" s="1687"/>
      <c r="TOS1" s="1687"/>
      <c r="TOT1" s="1687"/>
      <c r="TOU1" s="1687"/>
      <c r="TOV1" s="1687"/>
      <c r="TOW1" s="1687"/>
      <c r="TOX1" s="1687"/>
      <c r="TOY1" s="1687"/>
      <c r="TOZ1" s="1687"/>
      <c r="TPA1" s="1687"/>
      <c r="TPB1" s="1687"/>
      <c r="TPC1" s="1687"/>
      <c r="TPD1" s="1687"/>
      <c r="TPE1" s="1687"/>
      <c r="TPF1" s="1687"/>
      <c r="TPG1" s="1687"/>
      <c r="TPH1" s="1687"/>
      <c r="TPI1" s="1687"/>
      <c r="TPJ1" s="1687"/>
      <c r="TPK1" s="1687"/>
      <c r="TPL1" s="1687"/>
      <c r="TPM1" s="1687"/>
      <c r="TPN1" s="1687"/>
      <c r="TPO1" s="1687"/>
      <c r="TPP1" s="1687"/>
      <c r="TPQ1" s="1687"/>
      <c r="TPR1" s="1687"/>
      <c r="TPS1" s="1687"/>
      <c r="TPT1" s="1687"/>
      <c r="TPU1" s="1687"/>
      <c r="TPV1" s="1687"/>
      <c r="TPW1" s="1687"/>
      <c r="TPX1" s="1687"/>
      <c r="TPY1" s="1687"/>
      <c r="TPZ1" s="1687"/>
      <c r="TQA1" s="1687"/>
      <c r="TQB1" s="1687"/>
      <c r="TQC1" s="1687"/>
      <c r="TQD1" s="1687"/>
      <c r="TQE1" s="1687"/>
      <c r="TQF1" s="1687"/>
      <c r="TQG1" s="1687"/>
      <c r="TQH1" s="1687"/>
      <c r="TQI1" s="1687"/>
      <c r="TQJ1" s="1687"/>
      <c r="TQK1" s="1687"/>
      <c r="TQL1" s="1687"/>
      <c r="TQM1" s="1687"/>
      <c r="TQN1" s="1687"/>
      <c r="TQO1" s="1687"/>
      <c r="TQP1" s="1687"/>
      <c r="TQQ1" s="1687"/>
      <c r="TQR1" s="1687"/>
      <c r="TQS1" s="1687"/>
      <c r="TQT1" s="1687"/>
      <c r="TQU1" s="1687"/>
      <c r="TQV1" s="1687"/>
      <c r="TQW1" s="1687"/>
      <c r="TQX1" s="1687"/>
      <c r="TQY1" s="1687"/>
      <c r="TQZ1" s="1687"/>
      <c r="TRA1" s="1687"/>
      <c r="TRB1" s="1687"/>
      <c r="TRC1" s="1687"/>
      <c r="TRD1" s="1687"/>
      <c r="TRE1" s="1687"/>
      <c r="TRF1" s="1687"/>
      <c r="TRG1" s="1687"/>
      <c r="TRH1" s="1687"/>
      <c r="TRI1" s="1687"/>
      <c r="TRJ1" s="1687"/>
      <c r="TRK1" s="1687"/>
      <c r="TRL1" s="1687"/>
      <c r="TRM1" s="1687"/>
      <c r="TRN1" s="1687"/>
      <c r="TRO1" s="1687"/>
      <c r="TRP1" s="1687"/>
      <c r="TRQ1" s="1687"/>
      <c r="TRR1" s="1687"/>
      <c r="TRS1" s="1687"/>
      <c r="TRT1" s="1687"/>
      <c r="TRU1" s="1687"/>
      <c r="TRV1" s="1687"/>
      <c r="TRW1" s="1687"/>
      <c r="TRX1" s="1687"/>
      <c r="TRY1" s="1687"/>
      <c r="TRZ1" s="1687"/>
      <c r="TSA1" s="1687"/>
      <c r="TSB1" s="1687"/>
      <c r="TSC1" s="1687"/>
      <c r="TSD1" s="1687"/>
      <c r="TSE1" s="1687"/>
      <c r="TSF1" s="1687"/>
      <c r="TSG1" s="1687"/>
      <c r="TSH1" s="1687"/>
      <c r="TSI1" s="1687"/>
      <c r="TSJ1" s="1687"/>
      <c r="TSK1" s="1687"/>
      <c r="TSL1" s="1687"/>
      <c r="TSM1" s="1687"/>
      <c r="TSN1" s="1687"/>
      <c r="TSO1" s="1687"/>
      <c r="TSP1" s="1687"/>
      <c r="TSQ1" s="1687"/>
      <c r="TSR1" s="1687"/>
      <c r="TSS1" s="1687"/>
      <c r="TST1" s="1687"/>
      <c r="TSU1" s="1687"/>
      <c r="TSV1" s="1687"/>
      <c r="TSW1" s="1687"/>
      <c r="TSX1" s="1687"/>
      <c r="TSY1" s="1687"/>
      <c r="TSZ1" s="1687"/>
      <c r="TTA1" s="1687"/>
      <c r="TTB1" s="1687"/>
      <c r="TTC1" s="1687"/>
      <c r="TTD1" s="1687"/>
      <c r="TTE1" s="1687"/>
      <c r="TTF1" s="1687"/>
      <c r="TTG1" s="1687"/>
      <c r="TTH1" s="1687"/>
      <c r="TTI1" s="1687"/>
      <c r="TTJ1" s="1687"/>
      <c r="TTK1" s="1687"/>
      <c r="TTL1" s="1687"/>
      <c r="TTM1" s="1687"/>
      <c r="TTN1" s="1687"/>
      <c r="TTO1" s="1687"/>
      <c r="TTP1" s="1687"/>
      <c r="TTQ1" s="1687"/>
      <c r="TTR1" s="1687"/>
      <c r="TTS1" s="1687"/>
      <c r="TTT1" s="1687"/>
      <c r="TTU1" s="1687"/>
      <c r="TTV1" s="1687"/>
      <c r="TTW1" s="1687"/>
      <c r="TTX1" s="1687"/>
      <c r="TTY1" s="1687"/>
      <c r="TTZ1" s="1687"/>
      <c r="TUA1" s="1687"/>
      <c r="TUB1" s="1687"/>
      <c r="TUC1" s="1687"/>
      <c r="TUD1" s="1687"/>
      <c r="TUE1" s="1687"/>
      <c r="TUF1" s="1687"/>
      <c r="TUG1" s="1687"/>
      <c r="TUH1" s="1687"/>
      <c r="TUI1" s="1687"/>
      <c r="TUJ1" s="1687"/>
      <c r="TUK1" s="1687"/>
      <c r="TUL1" s="1687"/>
      <c r="TUM1" s="1687"/>
      <c r="TUN1" s="1687"/>
      <c r="TUO1" s="1687"/>
      <c r="TUP1" s="1687"/>
      <c r="TUQ1" s="1687"/>
      <c r="TUR1" s="1687"/>
      <c r="TUS1" s="1687"/>
      <c r="TUT1" s="1687"/>
      <c r="TUU1" s="1687"/>
      <c r="TUV1" s="1687"/>
      <c r="TUW1" s="1687"/>
      <c r="TUX1" s="1687"/>
      <c r="TUY1" s="1687"/>
      <c r="TUZ1" s="1687"/>
      <c r="TVA1" s="1687"/>
      <c r="TVB1" s="1687"/>
      <c r="TVC1" s="1687"/>
      <c r="TVD1" s="1687"/>
      <c r="TVE1" s="1687"/>
      <c r="TVF1" s="1687"/>
      <c r="TVG1" s="1687"/>
      <c r="TVH1" s="1687"/>
      <c r="TVI1" s="1687"/>
      <c r="TVJ1" s="1687"/>
      <c r="TVK1" s="1687"/>
      <c r="TVL1" s="1687"/>
      <c r="TVM1" s="1687"/>
      <c r="TVN1" s="1687"/>
      <c r="TVO1" s="1687"/>
      <c r="TVP1" s="1687"/>
      <c r="TVQ1" s="1687"/>
      <c r="TVR1" s="1687"/>
      <c r="TVS1" s="1687"/>
      <c r="TVT1" s="1687"/>
      <c r="TVU1" s="1687"/>
      <c r="TVV1" s="1687"/>
      <c r="TVW1" s="1687"/>
      <c r="TVX1" s="1687"/>
      <c r="TVY1" s="1687"/>
      <c r="TVZ1" s="1687"/>
      <c r="TWA1" s="1687"/>
      <c r="TWB1" s="1687"/>
      <c r="TWC1" s="1687"/>
      <c r="TWD1" s="1687"/>
      <c r="TWE1" s="1687"/>
      <c r="TWF1" s="1687"/>
      <c r="TWG1" s="1687"/>
      <c r="TWH1" s="1687"/>
      <c r="TWI1" s="1687"/>
      <c r="TWJ1" s="1687"/>
      <c r="TWK1" s="1687"/>
      <c r="TWL1" s="1687"/>
      <c r="TWM1" s="1687"/>
      <c r="TWN1" s="1687"/>
      <c r="TWO1" s="1687"/>
      <c r="TWP1" s="1687"/>
      <c r="TWQ1" s="1687"/>
      <c r="TWR1" s="1687"/>
      <c r="TWS1" s="1687"/>
      <c r="TWT1" s="1687"/>
      <c r="TWU1" s="1687"/>
      <c r="TWV1" s="1687"/>
      <c r="TWW1" s="1687"/>
      <c r="TWX1" s="1687"/>
      <c r="TWY1" s="1687"/>
      <c r="TWZ1" s="1687"/>
      <c r="TXA1" s="1687"/>
      <c r="TXB1" s="1687"/>
      <c r="TXC1" s="1687"/>
      <c r="TXD1" s="1687"/>
      <c r="TXE1" s="1687"/>
      <c r="TXF1" s="1687"/>
      <c r="TXG1" s="1687"/>
      <c r="TXH1" s="1687"/>
      <c r="TXI1" s="1687"/>
      <c r="TXJ1" s="1687"/>
      <c r="TXK1" s="1687"/>
      <c r="TXL1" s="1687"/>
      <c r="TXM1" s="1687"/>
      <c r="TXN1" s="1687"/>
      <c r="TXO1" s="1687"/>
      <c r="TXP1" s="1687"/>
      <c r="TXQ1" s="1687"/>
      <c r="TXR1" s="1687"/>
      <c r="TXS1" s="1687"/>
      <c r="TXT1" s="1687"/>
      <c r="TXU1" s="1687"/>
      <c r="TXV1" s="1687"/>
      <c r="TXW1" s="1687"/>
      <c r="TXX1" s="1687"/>
      <c r="TXY1" s="1687"/>
      <c r="TXZ1" s="1687"/>
      <c r="TYA1" s="1687"/>
      <c r="TYB1" s="1687"/>
      <c r="TYC1" s="1687"/>
      <c r="TYD1" s="1687"/>
      <c r="TYE1" s="1687"/>
      <c r="TYF1" s="1687"/>
      <c r="TYG1" s="1687"/>
      <c r="TYH1" s="1687"/>
      <c r="TYI1" s="1687"/>
      <c r="TYJ1" s="1687"/>
      <c r="TYK1" s="1687"/>
      <c r="TYL1" s="1687"/>
      <c r="TYM1" s="1687"/>
      <c r="TYN1" s="1687"/>
      <c r="TYO1" s="1687"/>
      <c r="TYP1" s="1687"/>
      <c r="TYQ1" s="1687"/>
      <c r="TYR1" s="1687"/>
      <c r="TYS1" s="1687"/>
      <c r="TYT1" s="1687"/>
      <c r="TYU1" s="1687"/>
      <c r="TYV1" s="1687"/>
      <c r="TYW1" s="1687"/>
      <c r="TYX1" s="1687"/>
      <c r="TYY1" s="1687"/>
      <c r="TYZ1" s="1687"/>
      <c r="TZA1" s="1687"/>
      <c r="TZB1" s="1687"/>
      <c r="TZC1" s="1687"/>
      <c r="TZD1" s="1687"/>
      <c r="TZE1" s="1687"/>
      <c r="TZF1" s="1687"/>
      <c r="TZG1" s="1687"/>
      <c r="TZH1" s="1687"/>
      <c r="TZI1" s="1687"/>
      <c r="TZJ1" s="1687"/>
      <c r="TZK1" s="1687"/>
      <c r="TZL1" s="1687"/>
      <c r="TZM1" s="1687"/>
      <c r="TZN1" s="1687"/>
      <c r="TZO1" s="1687"/>
      <c r="TZP1" s="1687"/>
      <c r="TZQ1" s="1687"/>
      <c r="TZR1" s="1687"/>
      <c r="TZS1" s="1687"/>
      <c r="TZT1" s="1687"/>
      <c r="TZU1" s="1687"/>
      <c r="TZV1" s="1687"/>
      <c r="TZW1" s="1687"/>
      <c r="TZX1" s="1687"/>
      <c r="TZY1" s="1687"/>
      <c r="TZZ1" s="1687"/>
      <c r="UAA1" s="1687"/>
      <c r="UAB1" s="1687"/>
      <c r="UAC1" s="1687"/>
      <c r="UAD1" s="1687"/>
      <c r="UAE1" s="1687"/>
      <c r="UAF1" s="1687"/>
      <c r="UAG1" s="1687"/>
      <c r="UAH1" s="1687"/>
      <c r="UAI1" s="1687"/>
      <c r="UAJ1" s="1687"/>
      <c r="UAK1" s="1687"/>
      <c r="UAL1" s="1687"/>
      <c r="UAM1" s="1687"/>
      <c r="UAN1" s="1687"/>
      <c r="UAO1" s="1687"/>
      <c r="UAP1" s="1687"/>
      <c r="UAQ1" s="1687"/>
      <c r="UAR1" s="1687"/>
      <c r="UAS1" s="1687"/>
      <c r="UAT1" s="1687"/>
      <c r="UAU1" s="1687"/>
      <c r="UAV1" s="1687"/>
      <c r="UAW1" s="1687"/>
      <c r="UAX1" s="1687"/>
      <c r="UAY1" s="1687"/>
      <c r="UAZ1" s="1687"/>
      <c r="UBA1" s="1687"/>
      <c r="UBB1" s="1687"/>
      <c r="UBC1" s="1687"/>
      <c r="UBD1" s="1687"/>
      <c r="UBE1" s="1687"/>
      <c r="UBF1" s="1687"/>
      <c r="UBG1" s="1687"/>
      <c r="UBH1" s="1687"/>
      <c r="UBI1" s="1687"/>
      <c r="UBJ1" s="1687"/>
      <c r="UBK1" s="1687"/>
      <c r="UBL1" s="1687"/>
      <c r="UBM1" s="1687"/>
      <c r="UBN1" s="1687"/>
      <c r="UBO1" s="1687"/>
      <c r="UBP1" s="1687"/>
      <c r="UBQ1" s="1687"/>
      <c r="UBR1" s="1687"/>
      <c r="UBS1" s="1687"/>
      <c r="UBT1" s="1687"/>
      <c r="UBU1" s="1687"/>
      <c r="UBV1" s="1687"/>
      <c r="UBW1" s="1687"/>
      <c r="UBX1" s="1687"/>
      <c r="UBY1" s="1687"/>
      <c r="UBZ1" s="1687"/>
      <c r="UCA1" s="1687"/>
      <c r="UCB1" s="1687"/>
      <c r="UCC1" s="1687"/>
      <c r="UCD1" s="1687"/>
      <c r="UCE1" s="1687"/>
      <c r="UCF1" s="1687"/>
      <c r="UCG1" s="1687"/>
      <c r="UCH1" s="1687"/>
      <c r="UCI1" s="1687"/>
      <c r="UCJ1" s="1687"/>
      <c r="UCK1" s="1687"/>
      <c r="UCL1" s="1687"/>
      <c r="UCM1" s="1687"/>
      <c r="UCN1" s="1687"/>
      <c r="UCO1" s="1687"/>
      <c r="UCP1" s="1687"/>
      <c r="UCQ1" s="1687"/>
      <c r="UCR1" s="1687"/>
      <c r="UCS1" s="1687"/>
      <c r="UCT1" s="1687"/>
      <c r="UCU1" s="1687"/>
      <c r="UCV1" s="1687"/>
      <c r="UCW1" s="1687"/>
      <c r="UCX1" s="1687"/>
      <c r="UCY1" s="1687"/>
      <c r="UCZ1" s="1687"/>
      <c r="UDA1" s="1687"/>
      <c r="UDB1" s="1687"/>
      <c r="UDC1" s="1687"/>
      <c r="UDD1" s="1687"/>
      <c r="UDE1" s="1687"/>
      <c r="UDF1" s="1687"/>
      <c r="UDG1" s="1687"/>
      <c r="UDH1" s="1687"/>
      <c r="UDI1" s="1687"/>
      <c r="UDJ1" s="1687"/>
      <c r="UDK1" s="1687"/>
      <c r="UDL1" s="1687"/>
      <c r="UDM1" s="1687"/>
      <c r="UDN1" s="1687"/>
      <c r="UDO1" s="1687"/>
      <c r="UDP1" s="1687"/>
      <c r="UDQ1" s="1687"/>
      <c r="UDR1" s="1687"/>
      <c r="UDS1" s="1687"/>
      <c r="UDT1" s="1687"/>
      <c r="UDU1" s="1687"/>
      <c r="UDV1" s="1687"/>
      <c r="UDW1" s="1687"/>
      <c r="UDX1" s="1687"/>
      <c r="UDY1" s="1687"/>
      <c r="UDZ1" s="1687"/>
      <c r="UEA1" s="1687"/>
      <c r="UEB1" s="1687"/>
      <c r="UEC1" s="1687"/>
      <c r="UED1" s="1687"/>
      <c r="UEE1" s="1687"/>
      <c r="UEF1" s="1687"/>
      <c r="UEG1" s="1687"/>
      <c r="UEH1" s="1687"/>
      <c r="UEI1" s="1687"/>
      <c r="UEJ1" s="1687"/>
      <c r="UEK1" s="1687"/>
      <c r="UEL1" s="1687"/>
      <c r="UEM1" s="1687"/>
      <c r="UEN1" s="1687"/>
      <c r="UEO1" s="1687"/>
      <c r="UEP1" s="1687"/>
      <c r="UEQ1" s="1687"/>
      <c r="UER1" s="1687"/>
      <c r="UES1" s="1687"/>
      <c r="UET1" s="1687"/>
      <c r="UEU1" s="1687"/>
      <c r="UEV1" s="1687"/>
      <c r="UEW1" s="1687"/>
      <c r="UEX1" s="1687"/>
      <c r="UEY1" s="1687"/>
      <c r="UEZ1" s="1687"/>
      <c r="UFA1" s="1687"/>
      <c r="UFB1" s="1687"/>
      <c r="UFC1" s="1687"/>
      <c r="UFD1" s="1687"/>
      <c r="UFE1" s="1687"/>
      <c r="UFF1" s="1687"/>
      <c r="UFG1" s="1687"/>
      <c r="UFH1" s="1687"/>
      <c r="UFI1" s="1687"/>
      <c r="UFJ1" s="1687"/>
      <c r="UFK1" s="1687"/>
      <c r="UFL1" s="1687"/>
      <c r="UFM1" s="1687"/>
      <c r="UFN1" s="1687"/>
      <c r="UFO1" s="1687"/>
      <c r="UFP1" s="1687"/>
      <c r="UFQ1" s="1687"/>
      <c r="UFR1" s="1687"/>
      <c r="UFS1" s="1687"/>
      <c r="UFT1" s="1687"/>
      <c r="UFU1" s="1687"/>
      <c r="UFV1" s="1687"/>
      <c r="UFW1" s="1687"/>
      <c r="UFX1" s="1687"/>
      <c r="UFY1" s="1687"/>
      <c r="UFZ1" s="1687"/>
      <c r="UGA1" s="1687"/>
      <c r="UGB1" s="1687"/>
      <c r="UGC1" s="1687"/>
      <c r="UGD1" s="1687"/>
      <c r="UGE1" s="1687"/>
      <c r="UGF1" s="1687"/>
      <c r="UGG1" s="1687"/>
      <c r="UGH1" s="1687"/>
      <c r="UGI1" s="1687"/>
      <c r="UGJ1" s="1687"/>
      <c r="UGK1" s="1687"/>
      <c r="UGL1" s="1687"/>
      <c r="UGM1" s="1687"/>
      <c r="UGN1" s="1687"/>
      <c r="UGO1" s="1687"/>
      <c r="UGP1" s="1687"/>
      <c r="UGQ1" s="1687"/>
      <c r="UGR1" s="1687"/>
      <c r="UGS1" s="1687"/>
      <c r="UGT1" s="1687"/>
      <c r="UGU1" s="1687"/>
      <c r="UGV1" s="1687"/>
      <c r="UGW1" s="1687"/>
      <c r="UGX1" s="1687"/>
      <c r="UGY1" s="1687"/>
      <c r="UGZ1" s="1687"/>
      <c r="UHA1" s="1687"/>
      <c r="UHB1" s="1687"/>
      <c r="UHC1" s="1687"/>
      <c r="UHD1" s="1687"/>
      <c r="UHE1" s="1687"/>
      <c r="UHF1" s="1687"/>
      <c r="UHG1" s="1687"/>
      <c r="UHH1" s="1687"/>
      <c r="UHI1" s="1687"/>
      <c r="UHJ1" s="1687"/>
      <c r="UHK1" s="1687"/>
      <c r="UHL1" s="1687"/>
      <c r="UHM1" s="1687"/>
      <c r="UHN1" s="1687"/>
      <c r="UHO1" s="1687"/>
      <c r="UHP1" s="1687"/>
      <c r="UHQ1" s="1687"/>
      <c r="UHR1" s="1687"/>
      <c r="UHS1" s="1687"/>
      <c r="UHT1" s="1687"/>
      <c r="UHU1" s="1687"/>
      <c r="UHV1" s="1687"/>
      <c r="UHW1" s="1687"/>
      <c r="UHX1" s="1687"/>
      <c r="UHY1" s="1687"/>
      <c r="UHZ1" s="1687"/>
      <c r="UIA1" s="1687"/>
      <c r="UIB1" s="1687"/>
      <c r="UIC1" s="1687"/>
      <c r="UID1" s="1687"/>
      <c r="UIE1" s="1687"/>
      <c r="UIF1" s="1687"/>
      <c r="UIG1" s="1687"/>
      <c r="UIH1" s="1687"/>
      <c r="UII1" s="1687"/>
      <c r="UIJ1" s="1687"/>
      <c r="UIK1" s="1687"/>
      <c r="UIL1" s="1687"/>
      <c r="UIM1" s="1687"/>
      <c r="UIN1" s="1687"/>
      <c r="UIO1" s="1687"/>
      <c r="UIP1" s="1687"/>
      <c r="UIQ1" s="1687"/>
      <c r="UIR1" s="1687"/>
      <c r="UIS1" s="1687"/>
      <c r="UIT1" s="1687"/>
      <c r="UIU1" s="1687"/>
      <c r="UIV1" s="1687"/>
      <c r="UIW1" s="1687"/>
      <c r="UIX1" s="1687"/>
      <c r="UIY1" s="1687"/>
      <c r="UIZ1" s="1687"/>
      <c r="UJA1" s="1687"/>
      <c r="UJB1" s="1687"/>
      <c r="UJC1" s="1687"/>
      <c r="UJD1" s="1687"/>
      <c r="UJE1" s="1687"/>
      <c r="UJF1" s="1687"/>
      <c r="UJG1" s="1687"/>
      <c r="UJH1" s="1687"/>
      <c r="UJI1" s="1687"/>
      <c r="UJJ1" s="1687"/>
      <c r="UJK1" s="1687"/>
      <c r="UJL1" s="1687"/>
      <c r="UJM1" s="1687"/>
      <c r="UJN1" s="1687"/>
      <c r="UJO1" s="1687"/>
      <c r="UJP1" s="1687"/>
      <c r="UJQ1" s="1687"/>
      <c r="UJR1" s="1687"/>
      <c r="UJS1" s="1687"/>
      <c r="UJT1" s="1687"/>
      <c r="UJU1" s="1687"/>
      <c r="UJV1" s="1687"/>
      <c r="UJW1" s="1687"/>
      <c r="UJX1" s="1687"/>
      <c r="UJY1" s="1687"/>
      <c r="UJZ1" s="1687"/>
      <c r="UKA1" s="1687"/>
      <c r="UKB1" s="1687"/>
      <c r="UKC1" s="1687"/>
      <c r="UKD1" s="1687"/>
      <c r="UKE1" s="1687"/>
      <c r="UKF1" s="1687"/>
      <c r="UKG1" s="1687"/>
      <c r="UKH1" s="1687"/>
      <c r="UKI1" s="1687"/>
      <c r="UKJ1" s="1687"/>
      <c r="UKK1" s="1687"/>
      <c r="UKL1" s="1687"/>
      <c r="UKM1" s="1687"/>
      <c r="UKN1" s="1687"/>
      <c r="UKO1" s="1687"/>
      <c r="UKP1" s="1687"/>
      <c r="UKQ1" s="1687"/>
      <c r="UKR1" s="1687"/>
      <c r="UKS1" s="1687"/>
      <c r="UKT1" s="1687"/>
      <c r="UKU1" s="1687"/>
      <c r="UKV1" s="1687"/>
      <c r="UKW1" s="1687"/>
      <c r="UKX1" s="1687"/>
      <c r="UKY1" s="1687"/>
      <c r="UKZ1" s="1687"/>
      <c r="ULA1" s="1687"/>
      <c r="ULB1" s="1687"/>
      <c r="ULC1" s="1687"/>
      <c r="ULD1" s="1687"/>
      <c r="ULE1" s="1687"/>
      <c r="ULF1" s="1687"/>
      <c r="ULG1" s="1687"/>
      <c r="ULH1" s="1687"/>
      <c r="ULI1" s="1687"/>
      <c r="ULJ1" s="1687"/>
      <c r="ULK1" s="1687"/>
      <c r="ULL1" s="1687"/>
      <c r="ULM1" s="1687"/>
      <c r="ULN1" s="1687"/>
      <c r="ULO1" s="1687"/>
      <c r="ULP1" s="1687"/>
      <c r="ULQ1" s="1687"/>
      <c r="ULR1" s="1687"/>
      <c r="ULS1" s="1687"/>
      <c r="ULT1" s="1687"/>
      <c r="ULU1" s="1687"/>
      <c r="ULV1" s="1687"/>
      <c r="ULW1" s="1687"/>
      <c r="ULX1" s="1687"/>
      <c r="ULY1" s="1687"/>
      <c r="ULZ1" s="1687"/>
      <c r="UMA1" s="1687"/>
      <c r="UMB1" s="1687"/>
      <c r="UMC1" s="1687"/>
      <c r="UMD1" s="1687"/>
      <c r="UME1" s="1687"/>
      <c r="UMF1" s="1687"/>
      <c r="UMG1" s="1687"/>
      <c r="UMH1" s="1687"/>
      <c r="UMI1" s="1687"/>
      <c r="UMJ1" s="1687"/>
      <c r="UMK1" s="1687"/>
      <c r="UML1" s="1687"/>
      <c r="UMM1" s="1687"/>
      <c r="UMN1" s="1687"/>
      <c r="UMO1" s="1687"/>
      <c r="UMP1" s="1687"/>
      <c r="UMQ1" s="1687"/>
      <c r="UMR1" s="1687"/>
      <c r="UMS1" s="1687"/>
      <c r="UMT1" s="1687"/>
      <c r="UMU1" s="1687"/>
      <c r="UMV1" s="1687"/>
      <c r="UMW1" s="1687"/>
      <c r="UMX1" s="1687"/>
      <c r="UMY1" s="1687"/>
      <c r="UMZ1" s="1687"/>
      <c r="UNA1" s="1687"/>
      <c r="UNB1" s="1687"/>
      <c r="UNC1" s="1687"/>
      <c r="UND1" s="1687"/>
      <c r="UNE1" s="1687"/>
      <c r="UNF1" s="1687"/>
      <c r="UNG1" s="1687"/>
      <c r="UNH1" s="1687"/>
      <c r="UNI1" s="1687"/>
      <c r="UNJ1" s="1687"/>
      <c r="UNK1" s="1687"/>
      <c r="UNL1" s="1687"/>
      <c r="UNM1" s="1687"/>
      <c r="UNN1" s="1687"/>
      <c r="UNO1" s="1687"/>
      <c r="UNP1" s="1687"/>
      <c r="UNQ1" s="1687"/>
      <c r="UNR1" s="1687"/>
      <c r="UNS1" s="1687"/>
      <c r="UNT1" s="1687"/>
      <c r="UNU1" s="1687"/>
      <c r="UNV1" s="1687"/>
      <c r="UNW1" s="1687"/>
      <c r="UNX1" s="1687"/>
      <c r="UNY1" s="1687"/>
      <c r="UNZ1" s="1687"/>
      <c r="UOA1" s="1687"/>
      <c r="UOB1" s="1687"/>
      <c r="UOC1" s="1687"/>
      <c r="UOD1" s="1687"/>
      <c r="UOE1" s="1687"/>
      <c r="UOF1" s="1687"/>
      <c r="UOG1" s="1687"/>
      <c r="UOH1" s="1687"/>
      <c r="UOI1" s="1687"/>
      <c r="UOJ1" s="1687"/>
      <c r="UOK1" s="1687"/>
      <c r="UOL1" s="1687"/>
      <c r="UOM1" s="1687"/>
      <c r="UON1" s="1687"/>
      <c r="UOO1" s="1687"/>
      <c r="UOP1" s="1687"/>
      <c r="UOQ1" s="1687"/>
      <c r="UOR1" s="1687"/>
      <c r="UOS1" s="1687"/>
      <c r="UOT1" s="1687"/>
      <c r="UOU1" s="1687"/>
      <c r="UOV1" s="1687"/>
      <c r="UOW1" s="1687"/>
      <c r="UOX1" s="1687"/>
      <c r="UOY1" s="1687"/>
      <c r="UOZ1" s="1687"/>
      <c r="UPA1" s="1687"/>
      <c r="UPB1" s="1687"/>
      <c r="UPC1" s="1687"/>
      <c r="UPD1" s="1687"/>
      <c r="UPE1" s="1687"/>
      <c r="UPF1" s="1687"/>
      <c r="UPG1" s="1687"/>
      <c r="UPH1" s="1687"/>
      <c r="UPI1" s="1687"/>
      <c r="UPJ1" s="1687"/>
      <c r="UPK1" s="1687"/>
      <c r="UPL1" s="1687"/>
      <c r="UPM1" s="1687"/>
      <c r="UPN1" s="1687"/>
      <c r="UPO1" s="1687"/>
      <c r="UPP1" s="1687"/>
      <c r="UPQ1" s="1687"/>
      <c r="UPR1" s="1687"/>
      <c r="UPS1" s="1687"/>
      <c r="UPT1" s="1687"/>
      <c r="UPU1" s="1687"/>
      <c r="UPV1" s="1687"/>
      <c r="UPW1" s="1687"/>
      <c r="UPX1" s="1687"/>
      <c r="UPY1" s="1687"/>
      <c r="UPZ1" s="1687"/>
      <c r="UQA1" s="1687"/>
      <c r="UQB1" s="1687"/>
      <c r="UQC1" s="1687"/>
      <c r="UQD1" s="1687"/>
      <c r="UQE1" s="1687"/>
      <c r="UQF1" s="1687"/>
      <c r="UQG1" s="1687"/>
      <c r="UQH1" s="1687"/>
      <c r="UQI1" s="1687"/>
      <c r="UQJ1" s="1687"/>
      <c r="UQK1" s="1687"/>
      <c r="UQL1" s="1687"/>
      <c r="UQM1" s="1687"/>
      <c r="UQN1" s="1687"/>
      <c r="UQO1" s="1687"/>
      <c r="UQP1" s="1687"/>
      <c r="UQQ1" s="1687"/>
      <c r="UQR1" s="1687"/>
      <c r="UQS1" s="1687"/>
      <c r="UQT1" s="1687"/>
      <c r="UQU1" s="1687"/>
      <c r="UQV1" s="1687"/>
      <c r="UQW1" s="1687"/>
      <c r="UQX1" s="1687"/>
      <c r="UQY1" s="1687"/>
      <c r="UQZ1" s="1687"/>
      <c r="URA1" s="1687"/>
      <c r="URB1" s="1687"/>
      <c r="URC1" s="1687"/>
      <c r="URD1" s="1687"/>
      <c r="URE1" s="1687"/>
      <c r="URF1" s="1687"/>
      <c r="URG1" s="1687"/>
      <c r="URH1" s="1687"/>
      <c r="URI1" s="1687"/>
      <c r="URJ1" s="1687"/>
      <c r="URK1" s="1687"/>
      <c r="URL1" s="1687"/>
      <c r="URM1" s="1687"/>
      <c r="URN1" s="1687"/>
      <c r="URO1" s="1687"/>
      <c r="URP1" s="1687"/>
      <c r="URQ1" s="1687"/>
      <c r="URR1" s="1687"/>
      <c r="URS1" s="1687"/>
      <c r="URT1" s="1687"/>
      <c r="URU1" s="1687"/>
      <c r="URV1" s="1687"/>
      <c r="URW1" s="1687"/>
      <c r="URX1" s="1687"/>
      <c r="URY1" s="1687"/>
      <c r="URZ1" s="1687"/>
      <c r="USA1" s="1687"/>
      <c r="USB1" s="1687"/>
      <c r="USC1" s="1687"/>
      <c r="USD1" s="1687"/>
      <c r="USE1" s="1687"/>
      <c r="USF1" s="1687"/>
      <c r="USG1" s="1687"/>
      <c r="USH1" s="1687"/>
      <c r="USI1" s="1687"/>
      <c r="USJ1" s="1687"/>
      <c r="USK1" s="1687"/>
      <c r="USL1" s="1687"/>
      <c r="USM1" s="1687"/>
      <c r="USN1" s="1687"/>
      <c r="USO1" s="1687"/>
      <c r="USP1" s="1687"/>
      <c r="USQ1" s="1687"/>
      <c r="USR1" s="1687"/>
      <c r="USS1" s="1687"/>
      <c r="UST1" s="1687"/>
      <c r="USU1" s="1687"/>
      <c r="USV1" s="1687"/>
      <c r="USW1" s="1687"/>
      <c r="USX1" s="1687"/>
      <c r="USY1" s="1687"/>
      <c r="USZ1" s="1687"/>
      <c r="UTA1" s="1687"/>
      <c r="UTB1" s="1687"/>
      <c r="UTC1" s="1687"/>
      <c r="UTD1" s="1687"/>
      <c r="UTE1" s="1687"/>
      <c r="UTF1" s="1687"/>
      <c r="UTG1" s="1687"/>
      <c r="UTH1" s="1687"/>
      <c r="UTI1" s="1687"/>
      <c r="UTJ1" s="1687"/>
      <c r="UTK1" s="1687"/>
      <c r="UTL1" s="1687"/>
      <c r="UTM1" s="1687"/>
      <c r="UTN1" s="1687"/>
      <c r="UTO1" s="1687"/>
      <c r="UTP1" s="1687"/>
      <c r="UTQ1" s="1687"/>
      <c r="UTR1" s="1687"/>
      <c r="UTS1" s="1687"/>
      <c r="UTT1" s="1687"/>
      <c r="UTU1" s="1687"/>
      <c r="UTV1" s="1687"/>
      <c r="UTW1" s="1687"/>
      <c r="UTX1" s="1687"/>
      <c r="UTY1" s="1687"/>
      <c r="UTZ1" s="1687"/>
      <c r="UUA1" s="1687"/>
      <c r="UUB1" s="1687"/>
      <c r="UUC1" s="1687"/>
      <c r="UUD1" s="1687"/>
      <c r="UUE1" s="1687"/>
      <c r="UUF1" s="1687"/>
      <c r="UUG1" s="1687"/>
      <c r="UUH1" s="1687"/>
      <c r="UUI1" s="1687"/>
      <c r="UUJ1" s="1687"/>
      <c r="UUK1" s="1687"/>
      <c r="UUL1" s="1687"/>
      <c r="UUM1" s="1687"/>
      <c r="UUN1" s="1687"/>
      <c r="UUO1" s="1687"/>
      <c r="UUP1" s="1687"/>
      <c r="UUQ1" s="1687"/>
      <c r="UUR1" s="1687"/>
      <c r="UUS1" s="1687"/>
      <c r="UUT1" s="1687"/>
      <c r="UUU1" s="1687"/>
      <c r="UUV1" s="1687"/>
      <c r="UUW1" s="1687"/>
      <c r="UUX1" s="1687"/>
      <c r="UUY1" s="1687"/>
      <c r="UUZ1" s="1687"/>
      <c r="UVA1" s="1687"/>
      <c r="UVB1" s="1687"/>
      <c r="UVC1" s="1687"/>
      <c r="UVD1" s="1687"/>
      <c r="UVE1" s="1687"/>
      <c r="UVF1" s="1687"/>
      <c r="UVG1" s="1687"/>
      <c r="UVH1" s="1687"/>
      <c r="UVI1" s="1687"/>
      <c r="UVJ1" s="1687"/>
      <c r="UVK1" s="1687"/>
      <c r="UVL1" s="1687"/>
      <c r="UVM1" s="1687"/>
      <c r="UVN1" s="1687"/>
      <c r="UVO1" s="1687"/>
      <c r="UVP1" s="1687"/>
      <c r="UVQ1" s="1687"/>
      <c r="UVR1" s="1687"/>
      <c r="UVS1" s="1687"/>
      <c r="UVT1" s="1687"/>
      <c r="UVU1" s="1687"/>
      <c r="UVV1" s="1687"/>
      <c r="UVW1" s="1687"/>
      <c r="UVX1" s="1687"/>
      <c r="UVY1" s="1687"/>
      <c r="UVZ1" s="1687"/>
      <c r="UWA1" s="1687"/>
      <c r="UWB1" s="1687"/>
      <c r="UWC1" s="1687"/>
      <c r="UWD1" s="1687"/>
      <c r="UWE1" s="1687"/>
      <c r="UWF1" s="1687"/>
      <c r="UWG1" s="1687"/>
      <c r="UWH1" s="1687"/>
      <c r="UWI1" s="1687"/>
      <c r="UWJ1" s="1687"/>
      <c r="UWK1" s="1687"/>
      <c r="UWL1" s="1687"/>
      <c r="UWM1" s="1687"/>
      <c r="UWN1" s="1687"/>
      <c r="UWO1" s="1687"/>
      <c r="UWP1" s="1687"/>
      <c r="UWQ1" s="1687"/>
      <c r="UWR1" s="1687"/>
      <c r="UWS1" s="1687"/>
      <c r="UWT1" s="1687"/>
      <c r="UWU1" s="1687"/>
      <c r="UWV1" s="1687"/>
      <c r="UWW1" s="1687"/>
      <c r="UWX1" s="1687"/>
      <c r="UWY1" s="1687"/>
      <c r="UWZ1" s="1687"/>
      <c r="UXA1" s="1687"/>
      <c r="UXB1" s="1687"/>
      <c r="UXC1" s="1687"/>
      <c r="UXD1" s="1687"/>
      <c r="UXE1" s="1687"/>
      <c r="UXF1" s="1687"/>
      <c r="UXG1" s="1687"/>
      <c r="UXH1" s="1687"/>
      <c r="UXI1" s="1687"/>
      <c r="UXJ1" s="1687"/>
      <c r="UXK1" s="1687"/>
      <c r="UXL1" s="1687"/>
      <c r="UXM1" s="1687"/>
      <c r="UXN1" s="1687"/>
      <c r="UXO1" s="1687"/>
      <c r="UXP1" s="1687"/>
      <c r="UXQ1" s="1687"/>
      <c r="UXR1" s="1687"/>
      <c r="UXS1" s="1687"/>
      <c r="UXT1" s="1687"/>
      <c r="UXU1" s="1687"/>
      <c r="UXV1" s="1687"/>
      <c r="UXW1" s="1687"/>
      <c r="UXX1" s="1687"/>
      <c r="UXY1" s="1687"/>
      <c r="UXZ1" s="1687"/>
      <c r="UYA1" s="1687"/>
      <c r="UYB1" s="1687"/>
      <c r="UYC1" s="1687"/>
      <c r="UYD1" s="1687"/>
      <c r="UYE1" s="1687"/>
      <c r="UYF1" s="1687"/>
      <c r="UYG1" s="1687"/>
      <c r="UYH1" s="1687"/>
      <c r="UYI1" s="1687"/>
      <c r="UYJ1" s="1687"/>
      <c r="UYK1" s="1687"/>
      <c r="UYL1" s="1687"/>
      <c r="UYM1" s="1687"/>
      <c r="UYN1" s="1687"/>
      <c r="UYO1" s="1687"/>
      <c r="UYP1" s="1687"/>
      <c r="UYQ1" s="1687"/>
      <c r="UYR1" s="1687"/>
      <c r="UYS1" s="1687"/>
      <c r="UYT1" s="1687"/>
      <c r="UYU1" s="1687"/>
      <c r="UYV1" s="1687"/>
      <c r="UYW1" s="1687"/>
      <c r="UYX1" s="1687"/>
      <c r="UYY1" s="1687"/>
      <c r="UYZ1" s="1687"/>
      <c r="UZA1" s="1687"/>
      <c r="UZB1" s="1687"/>
      <c r="UZC1" s="1687"/>
      <c r="UZD1" s="1687"/>
      <c r="UZE1" s="1687"/>
      <c r="UZF1" s="1687"/>
      <c r="UZG1" s="1687"/>
      <c r="UZH1" s="1687"/>
      <c r="UZI1" s="1687"/>
      <c r="UZJ1" s="1687"/>
      <c r="UZK1" s="1687"/>
      <c r="UZL1" s="1687"/>
      <c r="UZM1" s="1687"/>
      <c r="UZN1" s="1687"/>
      <c r="UZO1" s="1687"/>
      <c r="UZP1" s="1687"/>
      <c r="UZQ1" s="1687"/>
      <c r="UZR1" s="1687"/>
      <c r="UZS1" s="1687"/>
      <c r="UZT1" s="1687"/>
      <c r="UZU1" s="1687"/>
      <c r="UZV1" s="1687"/>
      <c r="UZW1" s="1687"/>
      <c r="UZX1" s="1687"/>
      <c r="UZY1" s="1687"/>
      <c r="UZZ1" s="1687"/>
      <c r="VAA1" s="1687"/>
      <c r="VAB1" s="1687"/>
      <c r="VAC1" s="1687"/>
      <c r="VAD1" s="1687"/>
      <c r="VAE1" s="1687"/>
      <c r="VAF1" s="1687"/>
      <c r="VAG1" s="1687"/>
      <c r="VAH1" s="1687"/>
      <c r="VAI1" s="1687"/>
      <c r="VAJ1" s="1687"/>
      <c r="VAK1" s="1687"/>
      <c r="VAL1" s="1687"/>
      <c r="VAM1" s="1687"/>
      <c r="VAN1" s="1687"/>
      <c r="VAO1" s="1687"/>
      <c r="VAP1" s="1687"/>
      <c r="VAQ1" s="1687"/>
      <c r="VAR1" s="1687"/>
      <c r="VAS1" s="1687"/>
      <c r="VAT1" s="1687"/>
      <c r="VAU1" s="1687"/>
      <c r="VAV1" s="1687"/>
      <c r="VAW1" s="1687"/>
      <c r="VAX1" s="1687"/>
      <c r="VAY1" s="1687"/>
      <c r="VAZ1" s="1687"/>
      <c r="VBA1" s="1687"/>
      <c r="VBB1" s="1687"/>
      <c r="VBC1" s="1687"/>
      <c r="VBD1" s="1687"/>
      <c r="VBE1" s="1687"/>
      <c r="VBF1" s="1687"/>
      <c r="VBG1" s="1687"/>
      <c r="VBH1" s="1687"/>
      <c r="VBI1" s="1687"/>
      <c r="VBJ1" s="1687"/>
      <c r="VBK1" s="1687"/>
      <c r="VBL1" s="1687"/>
      <c r="VBM1" s="1687"/>
      <c r="VBN1" s="1687"/>
      <c r="VBO1" s="1687"/>
      <c r="VBP1" s="1687"/>
      <c r="VBQ1" s="1687"/>
      <c r="VBR1" s="1687"/>
      <c r="VBS1" s="1687"/>
      <c r="VBT1" s="1687"/>
      <c r="VBU1" s="1687"/>
      <c r="VBV1" s="1687"/>
      <c r="VBW1" s="1687"/>
      <c r="VBX1" s="1687"/>
      <c r="VBY1" s="1687"/>
      <c r="VBZ1" s="1687"/>
      <c r="VCA1" s="1687"/>
      <c r="VCB1" s="1687"/>
      <c r="VCC1" s="1687"/>
      <c r="VCD1" s="1687"/>
      <c r="VCE1" s="1687"/>
      <c r="VCF1" s="1687"/>
      <c r="VCG1" s="1687"/>
      <c r="VCH1" s="1687"/>
      <c r="VCI1" s="1687"/>
      <c r="VCJ1" s="1687"/>
      <c r="VCK1" s="1687"/>
      <c r="VCL1" s="1687"/>
      <c r="VCM1" s="1687"/>
      <c r="VCN1" s="1687"/>
      <c r="VCO1" s="1687"/>
      <c r="VCP1" s="1687"/>
      <c r="VCQ1" s="1687"/>
      <c r="VCR1" s="1687"/>
      <c r="VCS1" s="1687"/>
      <c r="VCT1" s="1687"/>
      <c r="VCU1" s="1687"/>
      <c r="VCV1" s="1687"/>
      <c r="VCW1" s="1687"/>
      <c r="VCX1" s="1687"/>
      <c r="VCY1" s="1687"/>
      <c r="VCZ1" s="1687"/>
      <c r="VDA1" s="1687"/>
      <c r="VDB1" s="1687"/>
      <c r="VDC1" s="1687"/>
      <c r="VDD1" s="1687"/>
      <c r="VDE1" s="1687"/>
      <c r="VDF1" s="1687"/>
      <c r="VDG1" s="1687"/>
      <c r="VDH1" s="1687"/>
      <c r="VDI1" s="1687"/>
      <c r="VDJ1" s="1687"/>
      <c r="VDK1" s="1687"/>
      <c r="VDL1" s="1687"/>
      <c r="VDM1" s="1687"/>
      <c r="VDN1" s="1687"/>
      <c r="VDO1" s="1687"/>
      <c r="VDP1" s="1687"/>
      <c r="VDQ1" s="1687"/>
      <c r="VDR1" s="1687"/>
      <c r="VDS1" s="1687"/>
      <c r="VDT1" s="1687"/>
      <c r="VDU1" s="1687"/>
      <c r="VDV1" s="1687"/>
      <c r="VDW1" s="1687"/>
      <c r="VDX1" s="1687"/>
      <c r="VDY1" s="1687"/>
      <c r="VDZ1" s="1687"/>
      <c r="VEA1" s="1687"/>
      <c r="VEB1" s="1687"/>
      <c r="VEC1" s="1687"/>
      <c r="VED1" s="1687"/>
      <c r="VEE1" s="1687"/>
      <c r="VEF1" s="1687"/>
      <c r="VEG1" s="1687"/>
      <c r="VEH1" s="1687"/>
      <c r="VEI1" s="1687"/>
      <c r="VEJ1" s="1687"/>
      <c r="VEK1" s="1687"/>
      <c r="VEL1" s="1687"/>
      <c r="VEM1" s="1687"/>
      <c r="VEN1" s="1687"/>
      <c r="VEO1" s="1687"/>
      <c r="VEP1" s="1687"/>
      <c r="VEQ1" s="1687"/>
      <c r="VER1" s="1687"/>
      <c r="VES1" s="1687"/>
      <c r="VET1" s="1687"/>
      <c r="VEU1" s="1687"/>
      <c r="VEV1" s="1687"/>
      <c r="VEW1" s="1687"/>
      <c r="VEX1" s="1687"/>
      <c r="VEY1" s="1687"/>
      <c r="VEZ1" s="1687"/>
      <c r="VFA1" s="1687"/>
      <c r="VFB1" s="1687"/>
      <c r="VFC1" s="1687"/>
      <c r="VFD1" s="1687"/>
      <c r="VFE1" s="1687"/>
      <c r="VFF1" s="1687"/>
      <c r="VFG1" s="1687"/>
      <c r="VFH1" s="1687"/>
      <c r="VFI1" s="1687"/>
      <c r="VFJ1" s="1687"/>
      <c r="VFK1" s="1687"/>
      <c r="VFL1" s="1687"/>
      <c r="VFM1" s="1687"/>
      <c r="VFN1" s="1687"/>
      <c r="VFO1" s="1687"/>
      <c r="VFP1" s="1687"/>
      <c r="VFQ1" s="1687"/>
      <c r="VFR1" s="1687"/>
      <c r="VFS1" s="1687"/>
      <c r="VFT1" s="1687"/>
      <c r="VFU1" s="1687"/>
      <c r="VFV1" s="1687"/>
      <c r="VFW1" s="1687"/>
      <c r="VFX1" s="1687"/>
      <c r="VFY1" s="1687"/>
      <c r="VFZ1" s="1687"/>
      <c r="VGA1" s="1687"/>
      <c r="VGB1" s="1687"/>
      <c r="VGC1" s="1687"/>
      <c r="VGD1" s="1687"/>
      <c r="VGE1" s="1687"/>
      <c r="VGF1" s="1687"/>
      <c r="VGG1" s="1687"/>
      <c r="VGH1" s="1687"/>
      <c r="VGI1" s="1687"/>
      <c r="VGJ1" s="1687"/>
      <c r="VGK1" s="1687"/>
      <c r="VGL1" s="1687"/>
      <c r="VGM1" s="1687"/>
      <c r="VGN1" s="1687"/>
      <c r="VGO1" s="1687"/>
      <c r="VGP1" s="1687"/>
      <c r="VGQ1" s="1687"/>
      <c r="VGR1" s="1687"/>
      <c r="VGS1" s="1687"/>
      <c r="VGT1" s="1687"/>
      <c r="VGU1" s="1687"/>
      <c r="VGV1" s="1687"/>
      <c r="VGW1" s="1687"/>
      <c r="VGX1" s="1687"/>
      <c r="VGY1" s="1687"/>
      <c r="VGZ1" s="1687"/>
      <c r="VHA1" s="1687"/>
      <c r="VHB1" s="1687"/>
      <c r="VHC1" s="1687"/>
      <c r="VHD1" s="1687"/>
      <c r="VHE1" s="1687"/>
      <c r="VHF1" s="1687"/>
      <c r="VHG1" s="1687"/>
      <c r="VHH1" s="1687"/>
      <c r="VHI1" s="1687"/>
      <c r="VHJ1" s="1687"/>
      <c r="VHK1" s="1687"/>
      <c r="VHL1" s="1687"/>
      <c r="VHM1" s="1687"/>
      <c r="VHN1" s="1687"/>
      <c r="VHO1" s="1687"/>
      <c r="VHP1" s="1687"/>
      <c r="VHQ1" s="1687"/>
      <c r="VHR1" s="1687"/>
      <c r="VHS1" s="1687"/>
      <c r="VHT1" s="1687"/>
      <c r="VHU1" s="1687"/>
      <c r="VHV1" s="1687"/>
      <c r="VHW1" s="1687"/>
      <c r="VHX1" s="1687"/>
      <c r="VHY1" s="1687"/>
      <c r="VHZ1" s="1687"/>
      <c r="VIA1" s="1687"/>
      <c r="VIB1" s="1687"/>
      <c r="VIC1" s="1687"/>
      <c r="VID1" s="1687"/>
      <c r="VIE1" s="1687"/>
      <c r="VIF1" s="1687"/>
      <c r="VIG1" s="1687"/>
      <c r="VIH1" s="1687"/>
      <c r="VII1" s="1687"/>
      <c r="VIJ1" s="1687"/>
      <c r="VIK1" s="1687"/>
      <c r="VIL1" s="1687"/>
      <c r="VIM1" s="1687"/>
      <c r="VIN1" s="1687"/>
      <c r="VIO1" s="1687"/>
      <c r="VIP1" s="1687"/>
      <c r="VIQ1" s="1687"/>
      <c r="VIR1" s="1687"/>
      <c r="VIS1" s="1687"/>
      <c r="VIT1" s="1687"/>
      <c r="VIU1" s="1687"/>
      <c r="VIV1" s="1687"/>
      <c r="VIW1" s="1687"/>
      <c r="VIX1" s="1687"/>
      <c r="VIY1" s="1687"/>
      <c r="VIZ1" s="1687"/>
      <c r="VJA1" s="1687"/>
      <c r="VJB1" s="1687"/>
      <c r="VJC1" s="1687"/>
      <c r="VJD1" s="1687"/>
      <c r="VJE1" s="1687"/>
      <c r="VJF1" s="1687"/>
      <c r="VJG1" s="1687"/>
      <c r="VJH1" s="1687"/>
      <c r="VJI1" s="1687"/>
      <c r="VJJ1" s="1687"/>
      <c r="VJK1" s="1687"/>
      <c r="VJL1" s="1687"/>
      <c r="VJM1" s="1687"/>
      <c r="VJN1" s="1687"/>
      <c r="VJO1" s="1687"/>
      <c r="VJP1" s="1687"/>
      <c r="VJQ1" s="1687"/>
      <c r="VJR1" s="1687"/>
      <c r="VJS1" s="1687"/>
      <c r="VJT1" s="1687"/>
      <c r="VJU1" s="1687"/>
      <c r="VJV1" s="1687"/>
      <c r="VJW1" s="1687"/>
      <c r="VJX1" s="1687"/>
      <c r="VJY1" s="1687"/>
      <c r="VJZ1" s="1687"/>
      <c r="VKA1" s="1687"/>
      <c r="VKB1" s="1687"/>
      <c r="VKC1" s="1687"/>
      <c r="VKD1" s="1687"/>
      <c r="VKE1" s="1687"/>
      <c r="VKF1" s="1687"/>
      <c r="VKG1" s="1687"/>
      <c r="VKH1" s="1687"/>
      <c r="VKI1" s="1687"/>
      <c r="VKJ1" s="1687"/>
      <c r="VKK1" s="1687"/>
      <c r="VKL1" s="1687"/>
      <c r="VKM1" s="1687"/>
      <c r="VKN1" s="1687"/>
      <c r="VKO1" s="1687"/>
      <c r="VKP1" s="1687"/>
      <c r="VKQ1" s="1687"/>
      <c r="VKR1" s="1687"/>
      <c r="VKS1" s="1687"/>
      <c r="VKT1" s="1687"/>
      <c r="VKU1" s="1687"/>
      <c r="VKV1" s="1687"/>
      <c r="VKW1" s="1687"/>
      <c r="VKX1" s="1687"/>
      <c r="VKY1" s="1687"/>
      <c r="VKZ1" s="1687"/>
      <c r="VLA1" s="1687"/>
      <c r="VLB1" s="1687"/>
      <c r="VLC1" s="1687"/>
      <c r="VLD1" s="1687"/>
      <c r="VLE1" s="1687"/>
      <c r="VLF1" s="1687"/>
      <c r="VLG1" s="1687"/>
      <c r="VLH1" s="1687"/>
      <c r="VLI1" s="1687"/>
      <c r="VLJ1" s="1687"/>
      <c r="VLK1" s="1687"/>
      <c r="VLL1" s="1687"/>
      <c r="VLM1" s="1687"/>
      <c r="VLN1" s="1687"/>
      <c r="VLO1" s="1687"/>
      <c r="VLP1" s="1687"/>
      <c r="VLQ1" s="1687"/>
      <c r="VLR1" s="1687"/>
      <c r="VLS1" s="1687"/>
      <c r="VLT1" s="1687"/>
      <c r="VLU1" s="1687"/>
      <c r="VLV1" s="1687"/>
      <c r="VLW1" s="1687"/>
      <c r="VLX1" s="1687"/>
      <c r="VLY1" s="1687"/>
      <c r="VLZ1" s="1687"/>
      <c r="VMA1" s="1687"/>
      <c r="VMB1" s="1687"/>
      <c r="VMC1" s="1687"/>
      <c r="VMD1" s="1687"/>
      <c r="VME1" s="1687"/>
      <c r="VMF1" s="1687"/>
      <c r="VMG1" s="1687"/>
      <c r="VMH1" s="1687"/>
      <c r="VMI1" s="1687"/>
      <c r="VMJ1" s="1687"/>
      <c r="VMK1" s="1687"/>
      <c r="VML1" s="1687"/>
      <c r="VMM1" s="1687"/>
      <c r="VMN1" s="1687"/>
      <c r="VMO1" s="1687"/>
      <c r="VMP1" s="1687"/>
      <c r="VMQ1" s="1687"/>
      <c r="VMR1" s="1687"/>
      <c r="VMS1" s="1687"/>
      <c r="VMT1" s="1687"/>
      <c r="VMU1" s="1687"/>
      <c r="VMV1" s="1687"/>
      <c r="VMW1" s="1687"/>
      <c r="VMX1" s="1687"/>
      <c r="VMY1" s="1687"/>
      <c r="VMZ1" s="1687"/>
      <c r="VNA1" s="1687"/>
      <c r="VNB1" s="1687"/>
      <c r="VNC1" s="1687"/>
      <c r="VND1" s="1687"/>
      <c r="VNE1" s="1687"/>
      <c r="VNF1" s="1687"/>
      <c r="VNG1" s="1687"/>
      <c r="VNH1" s="1687"/>
      <c r="VNI1" s="1687"/>
      <c r="VNJ1" s="1687"/>
      <c r="VNK1" s="1687"/>
      <c r="VNL1" s="1687"/>
      <c r="VNM1" s="1687"/>
      <c r="VNN1" s="1687"/>
      <c r="VNO1" s="1687"/>
      <c r="VNP1" s="1687"/>
      <c r="VNQ1" s="1687"/>
      <c r="VNR1" s="1687"/>
      <c r="VNS1" s="1687"/>
      <c r="VNT1" s="1687"/>
      <c r="VNU1" s="1687"/>
      <c r="VNV1" s="1687"/>
      <c r="VNW1" s="1687"/>
      <c r="VNX1" s="1687"/>
      <c r="VNY1" s="1687"/>
      <c r="VNZ1" s="1687"/>
      <c r="VOA1" s="1687"/>
      <c r="VOB1" s="1687"/>
      <c r="VOC1" s="1687"/>
      <c r="VOD1" s="1687"/>
      <c r="VOE1" s="1687"/>
      <c r="VOF1" s="1687"/>
      <c r="VOG1" s="1687"/>
      <c r="VOH1" s="1687"/>
      <c r="VOI1" s="1687"/>
      <c r="VOJ1" s="1687"/>
      <c r="VOK1" s="1687"/>
      <c r="VOL1" s="1687"/>
      <c r="VOM1" s="1687"/>
      <c r="VON1" s="1687"/>
      <c r="VOO1" s="1687"/>
      <c r="VOP1" s="1687"/>
      <c r="VOQ1" s="1687"/>
      <c r="VOR1" s="1687"/>
      <c r="VOS1" s="1687"/>
      <c r="VOT1" s="1687"/>
      <c r="VOU1" s="1687"/>
      <c r="VOV1" s="1687"/>
      <c r="VOW1" s="1687"/>
      <c r="VOX1" s="1687"/>
      <c r="VOY1" s="1687"/>
      <c r="VOZ1" s="1687"/>
      <c r="VPA1" s="1687"/>
      <c r="VPB1" s="1687"/>
      <c r="VPC1" s="1687"/>
      <c r="VPD1" s="1687"/>
      <c r="VPE1" s="1687"/>
      <c r="VPF1" s="1687"/>
      <c r="VPG1" s="1687"/>
      <c r="VPH1" s="1687"/>
      <c r="VPI1" s="1687"/>
      <c r="VPJ1" s="1687"/>
      <c r="VPK1" s="1687"/>
      <c r="VPL1" s="1687"/>
      <c r="VPM1" s="1687"/>
      <c r="VPN1" s="1687"/>
      <c r="VPO1" s="1687"/>
      <c r="VPP1" s="1687"/>
      <c r="VPQ1" s="1687"/>
      <c r="VPR1" s="1687"/>
      <c r="VPS1" s="1687"/>
      <c r="VPT1" s="1687"/>
      <c r="VPU1" s="1687"/>
      <c r="VPV1" s="1687"/>
      <c r="VPW1" s="1687"/>
      <c r="VPX1" s="1687"/>
      <c r="VPY1" s="1687"/>
      <c r="VPZ1" s="1687"/>
      <c r="VQA1" s="1687"/>
      <c r="VQB1" s="1687"/>
      <c r="VQC1" s="1687"/>
      <c r="VQD1" s="1687"/>
      <c r="VQE1" s="1687"/>
      <c r="VQF1" s="1687"/>
      <c r="VQG1" s="1687"/>
      <c r="VQH1" s="1687"/>
      <c r="VQI1" s="1687"/>
      <c r="VQJ1" s="1687"/>
      <c r="VQK1" s="1687"/>
      <c r="VQL1" s="1687"/>
      <c r="VQM1" s="1687"/>
      <c r="VQN1" s="1687"/>
      <c r="VQO1" s="1687"/>
      <c r="VQP1" s="1687"/>
      <c r="VQQ1" s="1687"/>
      <c r="VQR1" s="1687"/>
      <c r="VQS1" s="1687"/>
      <c r="VQT1" s="1687"/>
      <c r="VQU1" s="1687"/>
      <c r="VQV1" s="1687"/>
      <c r="VQW1" s="1687"/>
      <c r="VQX1" s="1687"/>
      <c r="VQY1" s="1687"/>
      <c r="VQZ1" s="1687"/>
      <c r="VRA1" s="1687"/>
      <c r="VRB1" s="1687"/>
      <c r="VRC1" s="1687"/>
      <c r="VRD1" s="1687"/>
      <c r="VRE1" s="1687"/>
      <c r="VRF1" s="1687"/>
      <c r="VRG1" s="1687"/>
      <c r="VRH1" s="1687"/>
      <c r="VRI1" s="1687"/>
      <c r="VRJ1" s="1687"/>
      <c r="VRK1" s="1687"/>
      <c r="VRL1" s="1687"/>
      <c r="VRM1" s="1687"/>
      <c r="VRN1" s="1687"/>
      <c r="VRO1" s="1687"/>
      <c r="VRP1" s="1687"/>
      <c r="VRQ1" s="1687"/>
      <c r="VRR1" s="1687"/>
      <c r="VRS1" s="1687"/>
      <c r="VRT1" s="1687"/>
      <c r="VRU1" s="1687"/>
      <c r="VRV1" s="1687"/>
      <c r="VRW1" s="1687"/>
      <c r="VRX1" s="1687"/>
      <c r="VRY1" s="1687"/>
      <c r="VRZ1" s="1687"/>
      <c r="VSA1" s="1687"/>
      <c r="VSB1" s="1687"/>
      <c r="VSC1" s="1687"/>
      <c r="VSD1" s="1687"/>
      <c r="VSE1" s="1687"/>
      <c r="VSF1" s="1687"/>
      <c r="VSG1" s="1687"/>
      <c r="VSH1" s="1687"/>
      <c r="VSI1" s="1687"/>
      <c r="VSJ1" s="1687"/>
      <c r="VSK1" s="1687"/>
      <c r="VSL1" s="1687"/>
      <c r="VSM1" s="1687"/>
      <c r="VSN1" s="1687"/>
      <c r="VSO1" s="1687"/>
      <c r="VSP1" s="1687"/>
      <c r="VSQ1" s="1687"/>
      <c r="VSR1" s="1687"/>
      <c r="VSS1" s="1687"/>
      <c r="VST1" s="1687"/>
      <c r="VSU1" s="1687"/>
      <c r="VSV1" s="1687"/>
      <c r="VSW1" s="1687"/>
      <c r="VSX1" s="1687"/>
      <c r="VSY1" s="1687"/>
      <c r="VSZ1" s="1687"/>
      <c r="VTA1" s="1687"/>
      <c r="VTB1" s="1687"/>
      <c r="VTC1" s="1687"/>
      <c r="VTD1" s="1687"/>
      <c r="VTE1" s="1687"/>
      <c r="VTF1" s="1687"/>
      <c r="VTG1" s="1687"/>
      <c r="VTH1" s="1687"/>
      <c r="VTI1" s="1687"/>
      <c r="VTJ1" s="1687"/>
      <c r="VTK1" s="1687"/>
      <c r="VTL1" s="1687"/>
      <c r="VTM1" s="1687"/>
      <c r="VTN1" s="1687"/>
      <c r="VTO1" s="1687"/>
      <c r="VTP1" s="1687"/>
      <c r="VTQ1" s="1687"/>
      <c r="VTR1" s="1687"/>
      <c r="VTS1" s="1687"/>
      <c r="VTT1" s="1687"/>
      <c r="VTU1" s="1687"/>
      <c r="VTV1" s="1687"/>
      <c r="VTW1" s="1687"/>
      <c r="VTX1" s="1687"/>
      <c r="VTY1" s="1687"/>
      <c r="VTZ1" s="1687"/>
      <c r="VUA1" s="1687"/>
      <c r="VUB1" s="1687"/>
      <c r="VUC1" s="1687"/>
      <c r="VUD1" s="1687"/>
      <c r="VUE1" s="1687"/>
      <c r="VUF1" s="1687"/>
      <c r="VUG1" s="1687"/>
      <c r="VUH1" s="1687"/>
      <c r="VUI1" s="1687"/>
      <c r="VUJ1" s="1687"/>
      <c r="VUK1" s="1687"/>
      <c r="VUL1" s="1687"/>
      <c r="VUM1" s="1687"/>
      <c r="VUN1" s="1687"/>
      <c r="VUO1" s="1687"/>
      <c r="VUP1" s="1687"/>
      <c r="VUQ1" s="1687"/>
      <c r="VUR1" s="1687"/>
      <c r="VUS1" s="1687"/>
      <c r="VUT1" s="1687"/>
      <c r="VUU1" s="1687"/>
      <c r="VUV1" s="1687"/>
      <c r="VUW1" s="1687"/>
      <c r="VUX1" s="1687"/>
      <c r="VUY1" s="1687"/>
      <c r="VUZ1" s="1687"/>
      <c r="VVA1" s="1687"/>
      <c r="VVB1" s="1687"/>
      <c r="VVC1" s="1687"/>
      <c r="VVD1" s="1687"/>
      <c r="VVE1" s="1687"/>
      <c r="VVF1" s="1687"/>
      <c r="VVG1" s="1687"/>
      <c r="VVH1" s="1687"/>
      <c r="VVI1" s="1687"/>
      <c r="VVJ1" s="1687"/>
      <c r="VVK1" s="1687"/>
      <c r="VVL1" s="1687"/>
      <c r="VVM1" s="1687"/>
      <c r="VVN1" s="1687"/>
      <c r="VVO1" s="1687"/>
      <c r="VVP1" s="1687"/>
      <c r="VVQ1" s="1687"/>
      <c r="VVR1" s="1687"/>
      <c r="VVS1" s="1687"/>
      <c r="VVT1" s="1687"/>
      <c r="VVU1" s="1687"/>
      <c r="VVV1" s="1687"/>
      <c r="VVW1" s="1687"/>
      <c r="VVX1" s="1687"/>
      <c r="VVY1" s="1687"/>
      <c r="VVZ1" s="1687"/>
      <c r="VWA1" s="1687"/>
      <c r="VWB1" s="1687"/>
      <c r="VWC1" s="1687"/>
      <c r="VWD1" s="1687"/>
      <c r="VWE1" s="1687"/>
      <c r="VWF1" s="1687"/>
      <c r="VWG1" s="1687"/>
      <c r="VWH1" s="1687"/>
      <c r="VWI1" s="1687"/>
      <c r="VWJ1" s="1687"/>
      <c r="VWK1" s="1687"/>
      <c r="VWL1" s="1687"/>
      <c r="VWM1" s="1687"/>
      <c r="VWN1" s="1687"/>
      <c r="VWO1" s="1687"/>
      <c r="VWP1" s="1687"/>
      <c r="VWQ1" s="1687"/>
      <c r="VWR1" s="1687"/>
      <c r="VWS1" s="1687"/>
      <c r="VWT1" s="1687"/>
      <c r="VWU1" s="1687"/>
      <c r="VWV1" s="1687"/>
      <c r="VWW1" s="1687"/>
      <c r="VWX1" s="1687"/>
      <c r="VWY1" s="1687"/>
      <c r="VWZ1" s="1687"/>
      <c r="VXA1" s="1687"/>
      <c r="VXB1" s="1687"/>
      <c r="VXC1" s="1687"/>
      <c r="VXD1" s="1687"/>
      <c r="VXE1" s="1687"/>
      <c r="VXF1" s="1687"/>
      <c r="VXG1" s="1687"/>
      <c r="VXH1" s="1687"/>
      <c r="VXI1" s="1687"/>
      <c r="VXJ1" s="1687"/>
      <c r="VXK1" s="1687"/>
      <c r="VXL1" s="1687"/>
      <c r="VXM1" s="1687"/>
      <c r="VXN1" s="1687"/>
      <c r="VXO1" s="1687"/>
      <c r="VXP1" s="1687"/>
      <c r="VXQ1" s="1687"/>
      <c r="VXR1" s="1687"/>
      <c r="VXS1" s="1687"/>
      <c r="VXT1" s="1687"/>
      <c r="VXU1" s="1687"/>
      <c r="VXV1" s="1687"/>
      <c r="VXW1" s="1687"/>
      <c r="VXX1" s="1687"/>
      <c r="VXY1" s="1687"/>
      <c r="VXZ1" s="1687"/>
      <c r="VYA1" s="1687"/>
      <c r="VYB1" s="1687"/>
      <c r="VYC1" s="1687"/>
      <c r="VYD1" s="1687"/>
      <c r="VYE1" s="1687"/>
      <c r="VYF1" s="1687"/>
      <c r="VYG1" s="1687"/>
      <c r="VYH1" s="1687"/>
      <c r="VYI1" s="1687"/>
      <c r="VYJ1" s="1687"/>
      <c r="VYK1" s="1687"/>
      <c r="VYL1" s="1687"/>
      <c r="VYM1" s="1687"/>
      <c r="VYN1" s="1687"/>
      <c r="VYO1" s="1687"/>
      <c r="VYP1" s="1687"/>
      <c r="VYQ1" s="1687"/>
      <c r="VYR1" s="1687"/>
      <c r="VYS1" s="1687"/>
      <c r="VYT1" s="1687"/>
      <c r="VYU1" s="1687"/>
      <c r="VYV1" s="1687"/>
      <c r="VYW1" s="1687"/>
      <c r="VYX1" s="1687"/>
      <c r="VYY1" s="1687"/>
      <c r="VYZ1" s="1687"/>
      <c r="VZA1" s="1687"/>
      <c r="VZB1" s="1687"/>
      <c r="VZC1" s="1687"/>
      <c r="VZD1" s="1687"/>
      <c r="VZE1" s="1687"/>
      <c r="VZF1" s="1687"/>
      <c r="VZG1" s="1687"/>
      <c r="VZH1" s="1687"/>
      <c r="VZI1" s="1687"/>
      <c r="VZJ1" s="1687"/>
      <c r="VZK1" s="1687"/>
      <c r="VZL1" s="1687"/>
      <c r="VZM1" s="1687"/>
      <c r="VZN1" s="1687"/>
      <c r="VZO1" s="1687"/>
      <c r="VZP1" s="1687"/>
      <c r="VZQ1" s="1687"/>
      <c r="VZR1" s="1687"/>
      <c r="VZS1" s="1687"/>
      <c r="VZT1" s="1687"/>
      <c r="VZU1" s="1687"/>
      <c r="VZV1" s="1687"/>
      <c r="VZW1" s="1687"/>
      <c r="VZX1" s="1687"/>
      <c r="VZY1" s="1687"/>
      <c r="VZZ1" s="1687"/>
      <c r="WAA1" s="1687"/>
      <c r="WAB1" s="1687"/>
      <c r="WAC1" s="1687"/>
      <c r="WAD1" s="1687"/>
      <c r="WAE1" s="1687"/>
      <c r="WAF1" s="1687"/>
      <c r="WAG1" s="1687"/>
      <c r="WAH1" s="1687"/>
      <c r="WAI1" s="1687"/>
      <c r="WAJ1" s="1687"/>
      <c r="WAK1" s="1687"/>
      <c r="WAL1" s="1687"/>
      <c r="WAM1" s="1687"/>
      <c r="WAN1" s="1687"/>
      <c r="WAO1" s="1687"/>
      <c r="WAP1" s="1687"/>
      <c r="WAQ1" s="1687"/>
      <c r="WAR1" s="1687"/>
      <c r="WAS1" s="1687"/>
      <c r="WAT1" s="1687"/>
      <c r="WAU1" s="1687"/>
      <c r="WAV1" s="1687"/>
      <c r="WAW1" s="1687"/>
      <c r="WAX1" s="1687"/>
      <c r="WAY1" s="1687"/>
      <c r="WAZ1" s="1687"/>
      <c r="WBA1" s="1687"/>
      <c r="WBB1" s="1687"/>
      <c r="WBC1" s="1687"/>
      <c r="WBD1" s="1687"/>
      <c r="WBE1" s="1687"/>
      <c r="WBF1" s="1687"/>
      <c r="WBG1" s="1687"/>
      <c r="WBH1" s="1687"/>
      <c r="WBI1" s="1687"/>
      <c r="WBJ1" s="1687"/>
      <c r="WBK1" s="1687"/>
      <c r="WBL1" s="1687"/>
      <c r="WBM1" s="1687"/>
      <c r="WBN1" s="1687"/>
      <c r="WBO1" s="1687"/>
      <c r="WBP1" s="1687"/>
      <c r="WBQ1" s="1687"/>
      <c r="WBR1" s="1687"/>
      <c r="WBS1" s="1687"/>
      <c r="WBT1" s="1687"/>
      <c r="WBU1" s="1687"/>
      <c r="WBV1" s="1687"/>
      <c r="WBW1" s="1687"/>
      <c r="WBX1" s="1687"/>
      <c r="WBY1" s="1687"/>
      <c r="WBZ1" s="1687"/>
      <c r="WCA1" s="1687"/>
      <c r="WCB1" s="1687"/>
      <c r="WCC1" s="1687"/>
      <c r="WCD1" s="1687"/>
      <c r="WCE1" s="1687"/>
      <c r="WCF1" s="1687"/>
      <c r="WCG1" s="1687"/>
      <c r="WCH1" s="1687"/>
      <c r="WCI1" s="1687"/>
      <c r="WCJ1" s="1687"/>
      <c r="WCK1" s="1687"/>
      <c r="WCL1" s="1687"/>
      <c r="WCM1" s="1687"/>
      <c r="WCN1" s="1687"/>
      <c r="WCO1" s="1687"/>
      <c r="WCP1" s="1687"/>
      <c r="WCQ1" s="1687"/>
      <c r="WCR1" s="1687"/>
      <c r="WCS1" s="1687"/>
      <c r="WCT1" s="1687"/>
      <c r="WCU1" s="1687"/>
      <c r="WCV1" s="1687"/>
      <c r="WCW1" s="1687"/>
      <c r="WCX1" s="1687"/>
      <c r="WCY1" s="1687"/>
      <c r="WCZ1" s="1687"/>
      <c r="WDA1" s="1687"/>
      <c r="WDB1" s="1687"/>
      <c r="WDC1" s="1687"/>
      <c r="WDD1" s="1687"/>
      <c r="WDE1" s="1687"/>
      <c r="WDF1" s="1687"/>
      <c r="WDG1" s="1687"/>
      <c r="WDH1" s="1687"/>
      <c r="WDI1" s="1687"/>
      <c r="WDJ1" s="1687"/>
      <c r="WDK1" s="1687"/>
      <c r="WDL1" s="1687"/>
      <c r="WDM1" s="1687"/>
      <c r="WDN1" s="1687"/>
      <c r="WDO1" s="1687"/>
      <c r="WDP1" s="1687"/>
      <c r="WDQ1" s="1687"/>
      <c r="WDR1" s="1687"/>
      <c r="WDS1" s="1687"/>
      <c r="WDT1" s="1687"/>
      <c r="WDU1" s="1687"/>
      <c r="WDV1" s="1687"/>
      <c r="WDW1" s="1687"/>
      <c r="WDX1" s="1687"/>
      <c r="WDY1" s="1687"/>
      <c r="WDZ1" s="1687"/>
      <c r="WEA1" s="1687"/>
      <c r="WEB1" s="1687"/>
      <c r="WEC1" s="1687"/>
      <c r="WED1" s="1687"/>
      <c r="WEE1" s="1687"/>
      <c r="WEF1" s="1687"/>
      <c r="WEG1" s="1687"/>
      <c r="WEH1" s="1687"/>
      <c r="WEI1" s="1687"/>
      <c r="WEJ1" s="1687"/>
      <c r="WEK1" s="1687"/>
      <c r="WEL1" s="1687"/>
      <c r="WEM1" s="1687"/>
      <c r="WEN1" s="1687"/>
      <c r="WEO1" s="1687"/>
      <c r="WEP1" s="1687"/>
      <c r="WEQ1" s="1687"/>
      <c r="WER1" s="1687"/>
      <c r="WES1" s="1687"/>
      <c r="WET1" s="1687"/>
      <c r="WEU1" s="1687"/>
      <c r="WEV1" s="1687"/>
      <c r="WEW1" s="1687"/>
      <c r="WEX1" s="1687"/>
      <c r="WEY1" s="1687"/>
      <c r="WEZ1" s="1687"/>
      <c r="WFA1" s="1687"/>
      <c r="WFB1" s="1687"/>
      <c r="WFC1" s="1687"/>
      <c r="WFD1" s="1687"/>
      <c r="WFE1" s="1687"/>
      <c r="WFF1" s="1687"/>
      <c r="WFG1" s="1687"/>
      <c r="WFH1" s="1687"/>
      <c r="WFI1" s="1687"/>
      <c r="WFJ1" s="1687"/>
      <c r="WFK1" s="1687"/>
      <c r="WFL1" s="1687"/>
      <c r="WFM1" s="1687"/>
      <c r="WFN1" s="1687"/>
      <c r="WFO1" s="1687"/>
      <c r="WFP1" s="1687"/>
      <c r="WFQ1" s="1687"/>
      <c r="WFR1" s="1687"/>
      <c r="WFS1" s="1687"/>
      <c r="WFT1" s="1687"/>
      <c r="WFU1" s="1687"/>
      <c r="WFV1" s="1687"/>
      <c r="WFW1" s="1687"/>
      <c r="WFX1" s="1687"/>
      <c r="WFY1" s="1687"/>
      <c r="WFZ1" s="1687"/>
      <c r="WGA1" s="1687"/>
      <c r="WGB1" s="1687"/>
      <c r="WGC1" s="1687"/>
      <c r="WGD1" s="1687"/>
      <c r="WGE1" s="1687"/>
      <c r="WGF1" s="1687"/>
      <c r="WGG1" s="1687"/>
      <c r="WGH1" s="1687"/>
      <c r="WGI1" s="1687"/>
      <c r="WGJ1" s="1687"/>
      <c r="WGK1" s="1687"/>
      <c r="WGL1" s="1687"/>
      <c r="WGM1" s="1687"/>
      <c r="WGN1" s="1687"/>
      <c r="WGO1" s="1687"/>
      <c r="WGP1" s="1687"/>
      <c r="WGQ1" s="1687"/>
      <c r="WGR1" s="1687"/>
      <c r="WGS1" s="1687"/>
      <c r="WGT1" s="1687"/>
      <c r="WGU1" s="1687"/>
      <c r="WGV1" s="1687"/>
      <c r="WGW1" s="1687"/>
      <c r="WGX1" s="1687"/>
      <c r="WGY1" s="1687"/>
      <c r="WGZ1" s="1687"/>
      <c r="WHA1" s="1687"/>
      <c r="WHB1" s="1687"/>
      <c r="WHC1" s="1687"/>
      <c r="WHD1" s="1687"/>
      <c r="WHE1" s="1687"/>
      <c r="WHF1" s="1687"/>
      <c r="WHG1" s="1687"/>
      <c r="WHH1" s="1687"/>
      <c r="WHI1" s="1687"/>
      <c r="WHJ1" s="1687"/>
      <c r="WHK1" s="1687"/>
      <c r="WHL1" s="1687"/>
      <c r="WHM1" s="1687"/>
      <c r="WHN1" s="1687"/>
      <c r="WHO1" s="1687"/>
      <c r="WHP1" s="1687"/>
      <c r="WHQ1" s="1687"/>
      <c r="WHR1" s="1687"/>
      <c r="WHS1" s="1687"/>
      <c r="WHT1" s="1687"/>
      <c r="WHU1" s="1687"/>
      <c r="WHV1" s="1687"/>
      <c r="WHW1" s="1687"/>
      <c r="WHX1" s="1687"/>
      <c r="WHY1" s="1687"/>
      <c r="WHZ1" s="1687"/>
      <c r="WIA1" s="1687"/>
      <c r="WIB1" s="1687"/>
      <c r="WIC1" s="1687"/>
      <c r="WID1" s="1687"/>
      <c r="WIE1" s="1687"/>
      <c r="WIF1" s="1687"/>
      <c r="WIG1" s="1687"/>
      <c r="WIH1" s="1687"/>
      <c r="WII1" s="1687"/>
      <c r="WIJ1" s="1687"/>
      <c r="WIK1" s="1687"/>
      <c r="WIL1" s="1687"/>
      <c r="WIM1" s="1687"/>
      <c r="WIN1" s="1687"/>
      <c r="WIO1" s="1687"/>
      <c r="WIP1" s="1687"/>
      <c r="WIQ1" s="1687"/>
      <c r="WIR1" s="1687"/>
      <c r="WIS1" s="1687"/>
      <c r="WIT1" s="1687"/>
      <c r="WIU1" s="1687"/>
      <c r="WIV1" s="1687"/>
      <c r="WIW1" s="1687"/>
      <c r="WIX1" s="1687"/>
      <c r="WIY1" s="1687"/>
      <c r="WIZ1" s="1687"/>
      <c r="WJA1" s="1687"/>
      <c r="WJB1" s="1687"/>
      <c r="WJC1" s="1687"/>
      <c r="WJD1" s="1687"/>
      <c r="WJE1" s="1687"/>
      <c r="WJF1" s="1687"/>
      <c r="WJG1" s="1687"/>
      <c r="WJH1" s="1687"/>
      <c r="WJI1" s="1687"/>
      <c r="WJJ1" s="1687"/>
      <c r="WJK1" s="1687"/>
      <c r="WJL1" s="1687"/>
      <c r="WJM1" s="1687"/>
      <c r="WJN1" s="1687"/>
      <c r="WJO1" s="1687"/>
      <c r="WJP1" s="1687"/>
      <c r="WJQ1" s="1687"/>
      <c r="WJR1" s="1687"/>
      <c r="WJS1" s="1687"/>
      <c r="WJT1" s="1687"/>
      <c r="WJU1" s="1687"/>
      <c r="WJV1" s="1687"/>
      <c r="WJW1" s="1687"/>
      <c r="WJX1" s="1687"/>
      <c r="WJY1" s="1687"/>
      <c r="WJZ1" s="1687"/>
      <c r="WKA1" s="1687"/>
      <c r="WKB1" s="1687"/>
      <c r="WKC1" s="1687"/>
      <c r="WKD1" s="1687"/>
      <c r="WKE1" s="1687"/>
      <c r="WKF1" s="1687"/>
      <c r="WKG1" s="1687"/>
      <c r="WKH1" s="1687"/>
      <c r="WKI1" s="1687"/>
      <c r="WKJ1" s="1687"/>
      <c r="WKK1" s="1687"/>
      <c r="WKL1" s="1687"/>
      <c r="WKM1" s="1687"/>
      <c r="WKN1" s="1687"/>
      <c r="WKO1" s="1687"/>
      <c r="WKP1" s="1687"/>
      <c r="WKQ1" s="1687"/>
      <c r="WKR1" s="1687"/>
      <c r="WKS1" s="1687"/>
      <c r="WKT1" s="1687"/>
      <c r="WKU1" s="1687"/>
      <c r="WKV1" s="1687"/>
      <c r="WKW1" s="1687"/>
      <c r="WKX1" s="1687"/>
      <c r="WKY1" s="1687"/>
      <c r="WKZ1" s="1687"/>
      <c r="WLA1" s="1687"/>
      <c r="WLB1" s="1687"/>
      <c r="WLC1" s="1687"/>
      <c r="WLD1" s="1687"/>
      <c r="WLE1" s="1687"/>
      <c r="WLF1" s="1687"/>
      <c r="WLG1" s="1687"/>
      <c r="WLH1" s="1687"/>
      <c r="WLI1" s="1687"/>
      <c r="WLJ1" s="1687"/>
      <c r="WLK1" s="1687"/>
      <c r="WLL1" s="1687"/>
      <c r="WLM1" s="1687"/>
      <c r="WLN1" s="1687"/>
      <c r="WLO1" s="1687"/>
      <c r="WLP1" s="1687"/>
      <c r="WLQ1" s="1687"/>
      <c r="WLR1" s="1687"/>
      <c r="WLS1" s="1687"/>
      <c r="WLT1" s="1687"/>
      <c r="WLU1" s="1687"/>
      <c r="WLV1" s="1687"/>
      <c r="WLW1" s="1687"/>
      <c r="WLX1" s="1687"/>
      <c r="WLY1" s="1687"/>
      <c r="WLZ1" s="1687"/>
      <c r="WMA1" s="1687"/>
      <c r="WMB1" s="1687"/>
      <c r="WMC1" s="1687"/>
      <c r="WMD1" s="1687"/>
      <c r="WME1" s="1687"/>
      <c r="WMF1" s="1687"/>
      <c r="WMG1" s="1687"/>
      <c r="WMH1" s="1687"/>
      <c r="WMI1" s="1687"/>
      <c r="WMJ1" s="1687"/>
      <c r="WMK1" s="1687"/>
      <c r="WML1" s="1687"/>
      <c r="WMM1" s="1687"/>
      <c r="WMN1" s="1687"/>
      <c r="WMO1" s="1687"/>
      <c r="WMP1" s="1687"/>
      <c r="WMQ1" s="1687"/>
      <c r="WMR1" s="1687"/>
      <c r="WMS1" s="1687"/>
      <c r="WMT1" s="1687"/>
      <c r="WMU1" s="1687"/>
      <c r="WMV1" s="1687"/>
      <c r="WMW1" s="1687"/>
      <c r="WMX1" s="1687"/>
      <c r="WMY1" s="1687"/>
      <c r="WMZ1" s="1687"/>
      <c r="WNA1" s="1687"/>
      <c r="WNB1" s="1687"/>
      <c r="WNC1" s="1687"/>
      <c r="WND1" s="1687"/>
      <c r="WNE1" s="1687"/>
      <c r="WNF1" s="1687"/>
      <c r="WNG1" s="1687"/>
      <c r="WNH1" s="1687"/>
      <c r="WNI1" s="1687"/>
      <c r="WNJ1" s="1687"/>
      <c r="WNK1" s="1687"/>
      <c r="WNL1" s="1687"/>
      <c r="WNM1" s="1687"/>
      <c r="WNN1" s="1687"/>
      <c r="WNO1" s="1687"/>
      <c r="WNP1" s="1687"/>
      <c r="WNQ1" s="1687"/>
      <c r="WNR1" s="1687"/>
      <c r="WNS1" s="1687"/>
      <c r="WNT1" s="1687"/>
      <c r="WNU1" s="1687"/>
      <c r="WNV1" s="1687"/>
      <c r="WNW1" s="1687"/>
      <c r="WNX1" s="1687"/>
      <c r="WNY1" s="1687"/>
      <c r="WNZ1" s="1687"/>
      <c r="WOA1" s="1687"/>
      <c r="WOB1" s="1687"/>
      <c r="WOC1" s="1687"/>
      <c r="WOD1" s="1687"/>
      <c r="WOE1" s="1687"/>
      <c r="WOF1" s="1687"/>
      <c r="WOG1" s="1687"/>
      <c r="WOH1" s="1687"/>
      <c r="WOI1" s="1687"/>
      <c r="WOJ1" s="1687"/>
      <c r="WOK1" s="1687"/>
      <c r="WOL1" s="1687"/>
      <c r="WOM1" s="1687"/>
      <c r="WON1" s="1687"/>
      <c r="WOO1" s="1687"/>
      <c r="WOP1" s="1687"/>
      <c r="WOQ1" s="1687"/>
      <c r="WOR1" s="1687"/>
      <c r="WOS1" s="1687"/>
      <c r="WOT1" s="1687"/>
      <c r="WOU1" s="1687"/>
      <c r="WOV1" s="1687"/>
      <c r="WOW1" s="1687"/>
      <c r="WOX1" s="1687"/>
      <c r="WOY1" s="1687"/>
      <c r="WOZ1" s="1687"/>
      <c r="WPA1" s="1687"/>
      <c r="WPB1" s="1687"/>
      <c r="WPC1" s="1687"/>
      <c r="WPD1" s="1687"/>
      <c r="WPE1" s="1687"/>
      <c r="WPF1" s="1687"/>
      <c r="WPG1" s="1687"/>
      <c r="WPH1" s="1687"/>
      <c r="WPI1" s="1687"/>
      <c r="WPJ1" s="1687"/>
      <c r="WPK1" s="1687"/>
      <c r="WPL1" s="1687"/>
      <c r="WPM1" s="1687"/>
      <c r="WPN1" s="1687"/>
      <c r="WPO1" s="1687"/>
      <c r="WPP1" s="1687"/>
      <c r="WPQ1" s="1687"/>
      <c r="WPR1" s="1687"/>
      <c r="WPS1" s="1687"/>
      <c r="WPT1" s="1687"/>
      <c r="WPU1" s="1687"/>
      <c r="WPV1" s="1687"/>
      <c r="WPW1" s="1687"/>
      <c r="WPX1" s="1687"/>
      <c r="WPY1" s="1687"/>
      <c r="WPZ1" s="1687"/>
      <c r="WQA1" s="1687"/>
      <c r="WQB1" s="1687"/>
      <c r="WQC1" s="1687"/>
      <c r="WQD1" s="1687"/>
      <c r="WQE1" s="1687"/>
      <c r="WQF1" s="1687"/>
      <c r="WQG1" s="1687"/>
      <c r="WQH1" s="1687"/>
      <c r="WQI1" s="1687"/>
      <c r="WQJ1" s="1687"/>
      <c r="WQK1" s="1687"/>
      <c r="WQL1" s="1687"/>
      <c r="WQM1" s="1687"/>
      <c r="WQN1" s="1687"/>
      <c r="WQO1" s="1687"/>
      <c r="WQP1" s="1687"/>
      <c r="WQQ1" s="1687"/>
      <c r="WQR1" s="1687"/>
      <c r="WQS1" s="1687"/>
      <c r="WQT1" s="1687"/>
      <c r="WQU1" s="1687"/>
      <c r="WQV1" s="1687"/>
      <c r="WQW1" s="1687"/>
      <c r="WQX1" s="1687"/>
      <c r="WQY1" s="1687"/>
      <c r="WQZ1" s="1687"/>
      <c r="WRA1" s="1687"/>
      <c r="WRB1" s="1687"/>
      <c r="WRC1" s="1687"/>
      <c r="WRD1" s="1687"/>
      <c r="WRE1" s="1687"/>
      <c r="WRF1" s="1687"/>
      <c r="WRG1" s="1687"/>
      <c r="WRH1" s="1687"/>
      <c r="WRI1" s="1687"/>
      <c r="WRJ1" s="1687"/>
      <c r="WRK1" s="1687"/>
      <c r="WRL1" s="1687"/>
      <c r="WRM1" s="1687"/>
      <c r="WRN1" s="1687"/>
      <c r="WRO1" s="1687"/>
      <c r="WRP1" s="1687"/>
      <c r="WRQ1" s="1687"/>
      <c r="WRR1" s="1687"/>
      <c r="WRS1" s="1687"/>
      <c r="WRT1" s="1687"/>
      <c r="WRU1" s="1687"/>
      <c r="WRV1" s="1687"/>
      <c r="WRW1" s="1687"/>
      <c r="WRX1" s="1687"/>
      <c r="WRY1" s="1687"/>
      <c r="WRZ1" s="1687"/>
      <c r="WSA1" s="1687"/>
      <c r="WSB1" s="1687"/>
      <c r="WSC1" s="1687"/>
      <c r="WSD1" s="1687"/>
      <c r="WSE1" s="1687"/>
      <c r="WSF1" s="1687"/>
      <c r="WSG1" s="1687"/>
      <c r="WSH1" s="1687"/>
      <c r="WSI1" s="1687"/>
      <c r="WSJ1" s="1687"/>
      <c r="WSK1" s="1687"/>
      <c r="WSL1" s="1687"/>
      <c r="WSM1" s="1687"/>
      <c r="WSN1" s="1687"/>
      <c r="WSO1" s="1687"/>
      <c r="WSP1" s="1687"/>
      <c r="WSQ1" s="1687"/>
      <c r="WSR1" s="1687"/>
      <c r="WSS1" s="1687"/>
      <c r="WST1" s="1687"/>
      <c r="WSU1" s="1687"/>
      <c r="WSV1" s="1687"/>
      <c r="WSW1" s="1687"/>
      <c r="WSX1" s="1687"/>
      <c r="WSY1" s="1687"/>
      <c r="WSZ1" s="1687"/>
      <c r="WTA1" s="1687"/>
      <c r="WTB1" s="1687"/>
      <c r="WTC1" s="1687"/>
      <c r="WTD1" s="1687"/>
      <c r="WTE1" s="1687"/>
      <c r="WTF1" s="1687"/>
      <c r="WTG1" s="1687"/>
      <c r="WTH1" s="1687"/>
      <c r="WTI1" s="1687"/>
      <c r="WTJ1" s="1687"/>
      <c r="WTK1" s="1687"/>
      <c r="WTL1" s="1687"/>
      <c r="WTM1" s="1687"/>
      <c r="WTN1" s="1687"/>
      <c r="WTO1" s="1687"/>
      <c r="WTP1" s="1687"/>
      <c r="WTQ1" s="1687"/>
      <c r="WTR1" s="1687"/>
      <c r="WTS1" s="1687"/>
      <c r="WTT1" s="1687"/>
      <c r="WTU1" s="1687"/>
      <c r="WTV1" s="1687"/>
      <c r="WTW1" s="1687"/>
      <c r="WTX1" s="1687"/>
      <c r="WTY1" s="1687"/>
      <c r="WTZ1" s="1687"/>
      <c r="WUA1" s="1687"/>
      <c r="WUB1" s="1687"/>
      <c r="WUC1" s="1687"/>
      <c r="WUD1" s="1687"/>
      <c r="WUE1" s="1687"/>
      <c r="WUF1" s="1687"/>
      <c r="WUG1" s="1687"/>
      <c r="WUH1" s="1687"/>
      <c r="WUI1" s="1687"/>
      <c r="WUJ1" s="1687"/>
      <c r="WUK1" s="1687"/>
      <c r="WUL1" s="1687"/>
      <c r="WUM1" s="1687"/>
      <c r="WUN1" s="1687"/>
      <c r="WUO1" s="1687"/>
      <c r="WUP1" s="1687"/>
      <c r="WUQ1" s="1687"/>
      <c r="WUR1" s="1687"/>
      <c r="WUS1" s="1687"/>
      <c r="WUT1" s="1687"/>
      <c r="WUU1" s="1687"/>
      <c r="WUV1" s="1687"/>
      <c r="WUW1" s="1687"/>
      <c r="WUX1" s="1687"/>
      <c r="WUY1" s="1687"/>
      <c r="WUZ1" s="1687"/>
      <c r="WVA1" s="1687"/>
      <c r="WVB1" s="1687"/>
      <c r="WVC1" s="1687"/>
      <c r="WVD1" s="1687"/>
      <c r="WVE1" s="1687"/>
      <c r="WVF1" s="1687"/>
      <c r="WVG1" s="1687"/>
      <c r="WVH1" s="1687"/>
      <c r="WVI1" s="1687"/>
      <c r="WVJ1" s="1687"/>
      <c r="WVK1" s="1687"/>
      <c r="WVL1" s="1687"/>
      <c r="WVM1" s="1687"/>
      <c r="WVN1" s="1687"/>
      <c r="WVO1" s="1687"/>
      <c r="WVP1" s="1687"/>
      <c r="WVQ1" s="1687"/>
      <c r="WVR1" s="1687"/>
      <c r="WVS1" s="1687"/>
      <c r="WVT1" s="1687"/>
      <c r="WVU1" s="1687"/>
      <c r="WVV1" s="1687"/>
      <c r="WVW1" s="1687"/>
      <c r="WVX1" s="1687"/>
      <c r="WVY1" s="1687"/>
      <c r="WVZ1" s="1687"/>
      <c r="WWA1" s="1687"/>
      <c r="WWB1" s="1687"/>
      <c r="WWC1" s="1687"/>
      <c r="WWD1" s="1687"/>
      <c r="WWE1" s="1687"/>
      <c r="WWF1" s="1687"/>
      <c r="WWG1" s="1687"/>
      <c r="WWH1" s="1687"/>
      <c r="WWI1" s="1687"/>
      <c r="WWJ1" s="1687"/>
      <c r="WWK1" s="1687"/>
      <c r="WWL1" s="1687"/>
      <c r="WWM1" s="1687"/>
      <c r="WWN1" s="1687"/>
      <c r="WWO1" s="1687"/>
      <c r="WWP1" s="1687"/>
      <c r="WWQ1" s="1687"/>
      <c r="WWR1" s="1687"/>
      <c r="WWS1" s="1687"/>
      <c r="WWT1" s="1687"/>
      <c r="WWU1" s="1687"/>
      <c r="WWV1" s="1687"/>
      <c r="WWW1" s="1687"/>
      <c r="WWX1" s="1687"/>
      <c r="WWY1" s="1687"/>
      <c r="WWZ1" s="1687"/>
      <c r="WXA1" s="1687"/>
      <c r="WXB1" s="1687"/>
      <c r="WXC1" s="1687"/>
      <c r="WXD1" s="1687"/>
      <c r="WXE1" s="1687"/>
      <c r="WXF1" s="1687"/>
      <c r="WXG1" s="1687"/>
      <c r="WXH1" s="1687"/>
      <c r="WXI1" s="1687"/>
      <c r="WXJ1" s="1687"/>
      <c r="WXK1" s="1687"/>
      <c r="WXL1" s="1687"/>
      <c r="WXM1" s="1687"/>
      <c r="WXN1" s="1687"/>
      <c r="WXO1" s="1687"/>
      <c r="WXP1" s="1687"/>
      <c r="WXQ1" s="1687"/>
      <c r="WXR1" s="1687"/>
      <c r="WXS1" s="1687"/>
      <c r="WXT1" s="1687"/>
      <c r="WXU1" s="1687"/>
      <c r="WXV1" s="1687"/>
      <c r="WXW1" s="1687"/>
      <c r="WXX1" s="1687"/>
      <c r="WXY1" s="1687"/>
      <c r="WXZ1" s="1687"/>
      <c r="WYA1" s="1687"/>
      <c r="WYB1" s="1687"/>
      <c r="WYC1" s="1687"/>
      <c r="WYD1" s="1687"/>
      <c r="WYE1" s="1687"/>
      <c r="WYF1" s="1687"/>
      <c r="WYG1" s="1687"/>
      <c r="WYH1" s="1687"/>
      <c r="WYI1" s="1687"/>
      <c r="WYJ1" s="1687"/>
      <c r="WYK1" s="1687"/>
      <c r="WYL1" s="1687"/>
      <c r="WYM1" s="1687"/>
      <c r="WYN1" s="1687"/>
      <c r="WYO1" s="1687"/>
      <c r="WYP1" s="1687"/>
      <c r="WYQ1" s="1687"/>
      <c r="WYR1" s="1687"/>
      <c r="WYS1" s="1687"/>
      <c r="WYT1" s="1687"/>
      <c r="WYU1" s="1687"/>
      <c r="WYV1" s="1687"/>
      <c r="WYW1" s="1687"/>
      <c r="WYX1" s="1687"/>
      <c r="WYY1" s="1687"/>
      <c r="WYZ1" s="1687"/>
      <c r="WZA1" s="1687"/>
      <c r="WZB1" s="1687"/>
      <c r="WZC1" s="1687"/>
      <c r="WZD1" s="1687"/>
      <c r="WZE1" s="1687"/>
      <c r="WZF1" s="1687"/>
      <c r="WZG1" s="1687"/>
      <c r="WZH1" s="1687"/>
      <c r="WZI1" s="1687"/>
      <c r="WZJ1" s="1687"/>
      <c r="WZK1" s="1687"/>
      <c r="WZL1" s="1687"/>
      <c r="WZM1" s="1687"/>
      <c r="WZN1" s="1687"/>
      <c r="WZO1" s="1687"/>
      <c r="WZP1" s="1687"/>
      <c r="WZQ1" s="1687"/>
      <c r="WZR1" s="1687"/>
      <c r="WZS1" s="1687"/>
      <c r="WZT1" s="1687"/>
      <c r="WZU1" s="1687"/>
      <c r="WZV1" s="1687"/>
      <c r="WZW1" s="1687"/>
      <c r="WZX1" s="1687"/>
      <c r="WZY1" s="1687"/>
      <c r="WZZ1" s="1687"/>
      <c r="XAA1" s="1687"/>
      <c r="XAB1" s="1687"/>
      <c r="XAC1" s="1687"/>
      <c r="XAD1" s="1687"/>
      <c r="XAE1" s="1687"/>
      <c r="XAF1" s="1687"/>
      <c r="XAG1" s="1687"/>
      <c r="XAH1" s="1687"/>
      <c r="XAI1" s="1687"/>
      <c r="XAJ1" s="1687"/>
      <c r="XAK1" s="1687"/>
      <c r="XAL1" s="1687"/>
      <c r="XAM1" s="1687"/>
      <c r="XAN1" s="1687"/>
      <c r="XAO1" s="1687"/>
      <c r="XAP1" s="1687"/>
      <c r="XAQ1" s="1687"/>
      <c r="XAR1" s="1687"/>
      <c r="XAS1" s="1687"/>
      <c r="XAT1" s="1687"/>
      <c r="XAU1" s="1687"/>
      <c r="XAV1" s="1687"/>
      <c r="XAW1" s="1687"/>
      <c r="XAX1" s="1687"/>
      <c r="XAY1" s="1687"/>
      <c r="XAZ1" s="1687"/>
      <c r="XBA1" s="1687"/>
      <c r="XBB1" s="1687"/>
      <c r="XBC1" s="1687"/>
      <c r="XBD1" s="1687"/>
      <c r="XBE1" s="1687"/>
      <c r="XBF1" s="1687"/>
      <c r="XBG1" s="1687"/>
      <c r="XBH1" s="1687"/>
      <c r="XBI1" s="1687"/>
      <c r="XBJ1" s="1687"/>
      <c r="XBK1" s="1687"/>
      <c r="XBL1" s="1687"/>
      <c r="XBM1" s="1687"/>
      <c r="XBN1" s="1687"/>
      <c r="XBO1" s="1687"/>
      <c r="XBP1" s="1687"/>
      <c r="XBQ1" s="1687"/>
      <c r="XBR1" s="1687"/>
      <c r="XBS1" s="1687"/>
      <c r="XBT1" s="1687"/>
      <c r="XBU1" s="1687"/>
      <c r="XBV1" s="1687"/>
      <c r="XBW1" s="1687"/>
      <c r="XBX1" s="1687"/>
      <c r="XBY1" s="1687"/>
      <c r="XBZ1" s="1687"/>
      <c r="XCA1" s="1687"/>
      <c r="XCB1" s="1687"/>
      <c r="XCC1" s="1687"/>
      <c r="XCD1" s="1687"/>
      <c r="XCE1" s="1687"/>
      <c r="XCF1" s="1687"/>
      <c r="XCG1" s="1687"/>
      <c r="XCH1" s="1687"/>
      <c r="XCI1" s="1687"/>
      <c r="XCJ1" s="1687"/>
      <c r="XCK1" s="1687"/>
      <c r="XCL1" s="1687"/>
      <c r="XCM1" s="1687"/>
      <c r="XCN1" s="1687"/>
      <c r="XCO1" s="1687"/>
      <c r="XCP1" s="1687"/>
      <c r="XCQ1" s="1687"/>
      <c r="XCR1" s="1687"/>
      <c r="XCS1" s="1687"/>
      <c r="XCT1" s="1687"/>
      <c r="XCU1" s="1687"/>
      <c r="XCV1" s="1687"/>
      <c r="XCW1" s="1687"/>
      <c r="XCX1" s="1687"/>
      <c r="XCY1" s="1687"/>
      <c r="XCZ1" s="1687"/>
      <c r="XDA1" s="1687"/>
      <c r="XDB1" s="1687"/>
      <c r="XDC1" s="1687"/>
      <c r="XDD1" s="1687"/>
      <c r="XDE1" s="1687"/>
      <c r="XDF1" s="1687"/>
      <c r="XDG1" s="1687"/>
      <c r="XDH1" s="1687"/>
      <c r="XDI1" s="1687"/>
      <c r="XDJ1" s="1687"/>
      <c r="XDK1" s="1687"/>
      <c r="XDL1" s="1687"/>
      <c r="XDM1" s="1687"/>
      <c r="XDN1" s="1687"/>
      <c r="XDO1" s="1687"/>
      <c r="XDP1" s="1687"/>
      <c r="XDQ1" s="1687"/>
      <c r="XDR1" s="1687"/>
      <c r="XDS1" s="1687"/>
      <c r="XDT1" s="1687"/>
      <c r="XDU1" s="1687"/>
      <c r="XDV1" s="1687"/>
      <c r="XDW1" s="1687"/>
      <c r="XDX1" s="1687"/>
      <c r="XDY1" s="1687"/>
      <c r="XDZ1" s="1687"/>
      <c r="XEA1" s="1687"/>
      <c r="XEB1" s="1687"/>
      <c r="XEC1" s="1687"/>
      <c r="XED1" s="1687"/>
      <c r="XEE1" s="1687"/>
      <c r="XEF1" s="1687"/>
      <c r="XEG1" s="1687"/>
      <c r="XEH1" s="1687"/>
      <c r="XEI1" s="1687"/>
      <c r="XEJ1" s="1687"/>
      <c r="XEK1" s="1687"/>
      <c r="XEL1" s="1687"/>
      <c r="XEM1" s="1687"/>
      <c r="XEN1" s="1687"/>
      <c r="XEO1" s="1687"/>
      <c r="XEP1" s="1687"/>
      <c r="XEQ1" s="1687"/>
      <c r="XER1" s="1687"/>
      <c r="XES1" s="1687"/>
      <c r="XET1" s="1687"/>
      <c r="XEU1" s="1687"/>
      <c r="XEV1" s="1687"/>
      <c r="XEW1" s="1687"/>
      <c r="XEX1" s="1687"/>
      <c r="XEY1" s="1687"/>
      <c r="XEZ1" s="1687"/>
      <c r="XFA1" s="1687"/>
      <c r="XFB1" s="1687"/>
      <c r="XFC1" s="1687"/>
      <c r="XFD1" s="1687"/>
    </row>
    <row r="2" spans="1:16384" ht="15" customHeight="1" x14ac:dyDescent="0.15">
      <c r="A2" s="140" t="s">
        <v>425</v>
      </c>
      <c r="B2" s="1682" t="s">
        <v>424</v>
      </c>
      <c r="C2" s="27" t="s">
        <v>1108</v>
      </c>
      <c r="D2" s="1178" t="s">
        <v>968</v>
      </c>
      <c r="E2" s="117"/>
      <c r="F2" s="118"/>
      <c r="G2" s="118"/>
      <c r="H2" s="117"/>
      <c r="I2" s="119"/>
      <c r="J2" s="118"/>
    </row>
    <row r="3" spans="1:16384" ht="15" customHeight="1" x14ac:dyDescent="0.15">
      <c r="A3" s="141" t="s">
        <v>426</v>
      </c>
      <c r="B3" s="142">
        <v>17</v>
      </c>
      <c r="C3" s="143">
        <v>5938133</v>
      </c>
      <c r="D3" s="144">
        <v>3054549</v>
      </c>
      <c r="E3" s="120"/>
      <c r="F3" s="121"/>
      <c r="G3" s="119"/>
      <c r="H3" s="118"/>
      <c r="I3" s="120"/>
      <c r="J3" s="118"/>
    </row>
    <row r="4" spans="1:16384" ht="15" customHeight="1" x14ac:dyDescent="0.15">
      <c r="A4" s="145" t="s">
        <v>427</v>
      </c>
      <c r="B4" s="146">
        <v>18</v>
      </c>
      <c r="C4" s="147">
        <v>1897334</v>
      </c>
      <c r="D4" s="148">
        <v>3751415</v>
      </c>
      <c r="E4" s="120"/>
      <c r="F4" s="121"/>
      <c r="G4" s="119"/>
      <c r="H4" s="118"/>
      <c r="I4" s="120"/>
      <c r="J4" s="118"/>
    </row>
    <row r="5" spans="1:16384" ht="15" customHeight="1" x14ac:dyDescent="0.15">
      <c r="A5" s="145" t="s">
        <v>428</v>
      </c>
      <c r="B5" s="146">
        <v>19</v>
      </c>
      <c r="C5" s="147">
        <v>557541</v>
      </c>
      <c r="D5" s="148">
        <v>1163944</v>
      </c>
      <c r="E5" s="120"/>
      <c r="F5" s="121"/>
      <c r="G5" s="119"/>
      <c r="H5" s="122"/>
      <c r="I5" s="120"/>
      <c r="J5" s="122"/>
    </row>
    <row r="6" spans="1:16384" ht="15" customHeight="1" x14ac:dyDescent="0.15">
      <c r="A6" s="145" t="s">
        <v>429</v>
      </c>
      <c r="B6" s="146">
        <v>20</v>
      </c>
      <c r="C6" s="147">
        <v>3349328</v>
      </c>
      <c r="D6" s="148">
        <v>4865517</v>
      </c>
      <c r="E6" s="120"/>
      <c r="F6" s="121"/>
      <c r="G6" s="119"/>
      <c r="H6" s="122"/>
      <c r="I6" s="120"/>
      <c r="J6" s="122"/>
    </row>
    <row r="7" spans="1:16384" ht="15" customHeight="1" x14ac:dyDescent="0.15">
      <c r="A7" s="145" t="s">
        <v>431</v>
      </c>
      <c r="B7" s="146">
        <v>22</v>
      </c>
      <c r="C7" s="147">
        <v>78433546</v>
      </c>
      <c r="D7" s="148">
        <v>74582350</v>
      </c>
      <c r="E7" s="120"/>
      <c r="F7" s="121"/>
      <c r="G7" s="119"/>
      <c r="H7" s="122"/>
      <c r="I7" s="120"/>
      <c r="J7" s="122"/>
    </row>
    <row r="8" spans="1:16384" ht="24.95" customHeight="1" x14ac:dyDescent="0.15">
      <c r="A8" s="149" t="s">
        <v>437</v>
      </c>
      <c r="B8" s="146">
        <v>21</v>
      </c>
      <c r="C8" s="147">
        <v>130</v>
      </c>
      <c r="D8" s="148">
        <v>461</v>
      </c>
      <c r="E8" s="120"/>
      <c r="F8" s="121"/>
      <c r="G8" s="119"/>
      <c r="H8" s="122"/>
      <c r="I8" s="120"/>
      <c r="J8" s="122"/>
    </row>
    <row r="9" spans="1:16384" ht="15" customHeight="1" x14ac:dyDescent="0.15">
      <c r="A9" s="145" t="s">
        <v>906</v>
      </c>
      <c r="B9" s="146">
        <v>23</v>
      </c>
      <c r="C9" s="147">
        <v>30736949</v>
      </c>
      <c r="D9" s="148">
        <v>27678614</v>
      </c>
      <c r="E9" s="120"/>
      <c r="F9" s="121"/>
      <c r="G9" s="119"/>
      <c r="H9" s="116"/>
      <c r="I9" s="120"/>
      <c r="J9" s="116"/>
    </row>
    <row r="10" spans="1:16384" ht="15" customHeight="1" x14ac:dyDescent="0.15">
      <c r="A10" s="145" t="s">
        <v>1107</v>
      </c>
      <c r="B10" s="146"/>
      <c r="C10" s="147">
        <v>7359</v>
      </c>
      <c r="D10" s="148">
        <v>0</v>
      </c>
      <c r="E10" s="120"/>
      <c r="F10" s="121"/>
      <c r="G10" s="119"/>
      <c r="H10" s="116"/>
      <c r="I10" s="120"/>
      <c r="J10" s="116"/>
    </row>
    <row r="11" spans="1:16384" ht="15" customHeight="1" x14ac:dyDescent="0.15">
      <c r="A11" s="1183" t="s">
        <v>963</v>
      </c>
      <c r="B11" s="146">
        <v>24</v>
      </c>
      <c r="C11" s="147">
        <v>0</v>
      </c>
      <c r="D11" s="148">
        <v>576838</v>
      </c>
      <c r="E11" s="120"/>
      <c r="F11" s="121"/>
      <c r="G11" s="119"/>
      <c r="H11" s="116"/>
      <c r="I11" s="120"/>
      <c r="J11" s="116"/>
    </row>
    <row r="12" spans="1:16384" ht="15" customHeight="1" x14ac:dyDescent="0.15">
      <c r="A12" s="145" t="s">
        <v>686</v>
      </c>
      <c r="B12" s="146">
        <v>25</v>
      </c>
      <c r="C12" s="147">
        <v>519049</v>
      </c>
      <c r="D12" s="148">
        <v>465626</v>
      </c>
      <c r="E12" s="120"/>
      <c r="F12" s="121"/>
      <c r="G12" s="119"/>
      <c r="H12" s="116"/>
      <c r="I12" s="120"/>
      <c r="J12" s="116"/>
    </row>
    <row r="13" spans="1:16384" ht="15" customHeight="1" x14ac:dyDescent="0.15">
      <c r="A13" s="145" t="s">
        <v>461</v>
      </c>
      <c r="B13" s="146">
        <v>26</v>
      </c>
      <c r="C13" s="147">
        <v>744522</v>
      </c>
      <c r="D13" s="148">
        <v>717377</v>
      </c>
      <c r="E13" s="120"/>
      <c r="F13" s="121"/>
      <c r="G13" s="119"/>
      <c r="H13" s="116"/>
      <c r="I13" s="120"/>
      <c r="J13" s="116"/>
    </row>
    <row r="14" spans="1:16384" ht="15" customHeight="1" x14ac:dyDescent="0.15">
      <c r="A14" s="145" t="s">
        <v>640</v>
      </c>
      <c r="B14" s="146"/>
      <c r="C14" s="147">
        <v>1850</v>
      </c>
      <c r="D14" s="148">
        <v>61751</v>
      </c>
      <c r="E14" s="120"/>
      <c r="F14" s="121"/>
      <c r="G14" s="119"/>
      <c r="H14" s="116"/>
      <c r="I14" s="120"/>
      <c r="J14" s="116"/>
    </row>
    <row r="15" spans="1:16384" ht="15" customHeight="1" x14ac:dyDescent="0.15">
      <c r="A15" s="145" t="s">
        <v>462</v>
      </c>
      <c r="B15" s="146">
        <v>34</v>
      </c>
      <c r="C15" s="147">
        <v>366088</v>
      </c>
      <c r="D15" s="148">
        <v>272416</v>
      </c>
      <c r="E15" s="120"/>
      <c r="F15" s="121"/>
      <c r="G15" s="119"/>
      <c r="H15" s="116"/>
      <c r="I15" s="120"/>
      <c r="J15" s="116"/>
    </row>
    <row r="16" spans="1:16384" ht="15" customHeight="1" thickBot="1" x14ac:dyDescent="0.2">
      <c r="A16" s="150" t="s">
        <v>464</v>
      </c>
      <c r="B16" s="151">
        <v>27</v>
      </c>
      <c r="C16" s="147">
        <v>971192</v>
      </c>
      <c r="D16" s="148">
        <v>794964</v>
      </c>
      <c r="E16" s="120"/>
      <c r="F16" s="121"/>
      <c r="G16" s="119"/>
      <c r="H16" s="116"/>
      <c r="I16" s="120"/>
      <c r="J16" s="116"/>
    </row>
    <row r="17" spans="1:10" ht="15" customHeight="1" thickBot="1" x14ac:dyDescent="0.2">
      <c r="A17" s="154" t="s">
        <v>829</v>
      </c>
      <c r="B17" s="155"/>
      <c r="C17" s="155">
        <f>SUM(C3:C16)</f>
        <v>123523021</v>
      </c>
      <c r="D17" s="156">
        <f>SUM(D3:D16)</f>
        <v>117985822</v>
      </c>
      <c r="E17" s="120"/>
      <c r="F17" s="121"/>
      <c r="G17" s="119"/>
      <c r="H17" s="116"/>
      <c r="I17" s="120"/>
      <c r="J17" s="116"/>
    </row>
    <row r="18" spans="1:10" ht="5.0999999999999996" customHeight="1" x14ac:dyDescent="0.15">
      <c r="A18" s="39"/>
      <c r="B18" s="123"/>
      <c r="C18" s="124"/>
      <c r="D18" s="125"/>
      <c r="E18" s="120"/>
      <c r="F18" s="121"/>
      <c r="G18" s="119"/>
      <c r="H18" s="116"/>
      <c r="I18" s="120"/>
      <c r="J18" s="116"/>
    </row>
    <row r="19" spans="1:10" ht="15" customHeight="1" thickBot="1" x14ac:dyDescent="0.2">
      <c r="A19" s="157" t="s">
        <v>807</v>
      </c>
      <c r="B19" s="158"/>
      <c r="C19" s="158"/>
      <c r="D19" s="1179"/>
      <c r="E19" s="120"/>
      <c r="F19" s="121"/>
      <c r="G19" s="119"/>
      <c r="H19" s="116"/>
      <c r="I19" s="120"/>
      <c r="J19" s="116"/>
    </row>
    <row r="20" spans="1:10" ht="15" customHeight="1" x14ac:dyDescent="0.15">
      <c r="A20" s="159" t="s">
        <v>806</v>
      </c>
      <c r="B20" s="160"/>
      <c r="C20" s="160"/>
      <c r="D20" s="1180"/>
      <c r="E20" s="120"/>
      <c r="F20" s="121"/>
      <c r="G20" s="119"/>
      <c r="H20" s="116"/>
      <c r="I20" s="120"/>
      <c r="J20" s="116"/>
    </row>
    <row r="21" spans="1:10" ht="15" customHeight="1" x14ac:dyDescent="0.15">
      <c r="A21" s="141" t="s">
        <v>185</v>
      </c>
      <c r="B21" s="142"/>
      <c r="C21" s="143">
        <v>0</v>
      </c>
      <c r="D21" s="144">
        <v>0</v>
      </c>
      <c r="E21" s="120"/>
      <c r="F21" s="121"/>
      <c r="G21" s="119"/>
      <c r="H21" s="116"/>
      <c r="I21" s="120"/>
      <c r="J21" s="116"/>
    </row>
    <row r="22" spans="1:10" ht="15" customHeight="1" x14ac:dyDescent="0.15">
      <c r="A22" s="145" t="s">
        <v>486</v>
      </c>
      <c r="B22" s="146">
        <v>28</v>
      </c>
      <c r="C22" s="147">
        <v>12019331</v>
      </c>
      <c r="D22" s="148">
        <v>13383829</v>
      </c>
      <c r="E22" s="120"/>
      <c r="F22" s="121"/>
      <c r="G22" s="119"/>
      <c r="H22" s="116"/>
      <c r="I22" s="120"/>
      <c r="J22" s="116"/>
    </row>
    <row r="23" spans="1:10" ht="15" customHeight="1" x14ac:dyDescent="0.15">
      <c r="A23" s="145" t="s">
        <v>438</v>
      </c>
      <c r="B23" s="146">
        <v>20</v>
      </c>
      <c r="C23" s="147">
        <v>3173638</v>
      </c>
      <c r="D23" s="148">
        <v>4719056</v>
      </c>
      <c r="E23" s="120"/>
      <c r="F23" s="121"/>
      <c r="G23" s="119"/>
      <c r="H23" s="116"/>
      <c r="I23" s="120"/>
      <c r="J23" s="116"/>
    </row>
    <row r="24" spans="1:10" ht="15" customHeight="1" x14ac:dyDescent="0.15">
      <c r="A24" s="145" t="s">
        <v>487</v>
      </c>
      <c r="B24" s="146">
        <v>29</v>
      </c>
      <c r="C24" s="147">
        <v>81140866</v>
      </c>
      <c r="D24" s="148">
        <v>72422479</v>
      </c>
      <c r="E24" s="120"/>
      <c r="F24" s="121"/>
      <c r="G24" s="119"/>
      <c r="H24" s="116"/>
      <c r="I24" s="120"/>
      <c r="J24" s="116"/>
    </row>
    <row r="25" spans="1:10" ht="15" customHeight="1" x14ac:dyDescent="0.15">
      <c r="A25" s="145" t="s">
        <v>488</v>
      </c>
      <c r="B25" s="146">
        <v>30</v>
      </c>
      <c r="C25" s="147">
        <v>8946195</v>
      </c>
      <c r="D25" s="148">
        <v>10341742</v>
      </c>
      <c r="E25" s="120"/>
      <c r="F25" s="121"/>
      <c r="G25" s="119"/>
      <c r="H25" s="116"/>
      <c r="I25" s="120"/>
      <c r="J25" s="116"/>
    </row>
    <row r="26" spans="1:10" ht="24.95" customHeight="1" x14ac:dyDescent="0.15">
      <c r="A26" s="145" t="s">
        <v>852</v>
      </c>
      <c r="B26" s="146">
        <v>21</v>
      </c>
      <c r="C26" s="147">
        <v>100098</v>
      </c>
      <c r="D26" s="148">
        <v>103382</v>
      </c>
      <c r="E26" s="120"/>
      <c r="F26" s="121"/>
      <c r="G26" s="119"/>
      <c r="H26" s="116"/>
      <c r="I26" s="120"/>
      <c r="J26" s="116"/>
    </row>
    <row r="27" spans="1:10" ht="15" customHeight="1" x14ac:dyDescent="0.15">
      <c r="A27" s="145" t="s">
        <v>964</v>
      </c>
      <c r="B27" s="146">
        <v>24</v>
      </c>
      <c r="C27" s="147">
        <v>0</v>
      </c>
      <c r="D27" s="148">
        <v>276341</v>
      </c>
      <c r="E27" s="120"/>
      <c r="F27" s="121"/>
      <c r="G27" s="119"/>
      <c r="H27" s="116"/>
      <c r="I27" s="120"/>
      <c r="J27" s="116"/>
    </row>
    <row r="28" spans="1:10" ht="15" customHeight="1" x14ac:dyDescent="0.15">
      <c r="A28" s="145" t="s">
        <v>489</v>
      </c>
      <c r="B28" s="146">
        <v>32</v>
      </c>
      <c r="C28" s="147">
        <v>1764091</v>
      </c>
      <c r="D28" s="148">
        <v>1349654</v>
      </c>
      <c r="E28" s="120"/>
      <c r="F28" s="121"/>
      <c r="G28" s="119"/>
      <c r="H28" s="116"/>
      <c r="I28" s="120"/>
      <c r="J28" s="116"/>
    </row>
    <row r="29" spans="1:10" ht="15" customHeight="1" x14ac:dyDescent="0.15">
      <c r="A29" s="145" t="s">
        <v>490</v>
      </c>
      <c r="B29" s="146"/>
      <c r="C29" s="147">
        <v>50126</v>
      </c>
      <c r="D29" s="148">
        <v>1969</v>
      </c>
      <c r="E29" s="120"/>
      <c r="F29" s="121"/>
      <c r="G29" s="119"/>
      <c r="H29" s="116"/>
      <c r="I29" s="120"/>
      <c r="J29" s="116"/>
    </row>
    <row r="30" spans="1:10" ht="15" customHeight="1" x14ac:dyDescent="0.15">
      <c r="A30" s="145" t="s">
        <v>491</v>
      </c>
      <c r="B30" s="146">
        <v>34</v>
      </c>
      <c r="C30" s="147">
        <v>981</v>
      </c>
      <c r="D30" s="148">
        <v>9785</v>
      </c>
      <c r="E30" s="120"/>
      <c r="F30" s="121"/>
      <c r="G30" s="119"/>
      <c r="H30" s="116"/>
      <c r="I30" s="120"/>
      <c r="J30" s="116"/>
    </row>
    <row r="31" spans="1:10" ht="15" customHeight="1" x14ac:dyDescent="0.15">
      <c r="A31" s="150" t="s">
        <v>492</v>
      </c>
      <c r="B31" s="151">
        <v>33</v>
      </c>
      <c r="C31" s="147">
        <v>225416</v>
      </c>
      <c r="D31" s="153">
        <v>176881</v>
      </c>
      <c r="E31" s="120"/>
      <c r="F31" s="121"/>
      <c r="G31" s="119"/>
      <c r="H31" s="116"/>
      <c r="I31" s="120"/>
      <c r="J31" s="116"/>
    </row>
    <row r="32" spans="1:10" ht="15" customHeight="1" thickBot="1" x14ac:dyDescent="0.2">
      <c r="A32" s="145" t="s">
        <v>398</v>
      </c>
      <c r="B32" s="146">
        <v>31</v>
      </c>
      <c r="C32" s="147">
        <v>3827315</v>
      </c>
      <c r="D32" s="148">
        <v>4127724</v>
      </c>
      <c r="E32" s="120"/>
      <c r="F32" s="121"/>
      <c r="G32" s="119"/>
      <c r="H32" s="116"/>
      <c r="I32" s="120"/>
      <c r="J32" s="116"/>
    </row>
    <row r="33" spans="1:10" ht="15" customHeight="1" thickBot="1" x14ac:dyDescent="0.2">
      <c r="A33" s="154" t="s">
        <v>493</v>
      </c>
      <c r="B33" s="155"/>
      <c r="C33" s="155">
        <f>SUM(C21:C32)</f>
        <v>111248057</v>
      </c>
      <c r="D33" s="156">
        <f>SUM(D21:D32)</f>
        <v>106912842</v>
      </c>
      <c r="E33" s="120"/>
      <c r="F33" s="121"/>
      <c r="G33" s="119"/>
      <c r="H33" s="116"/>
      <c r="I33" s="120"/>
      <c r="J33" s="116"/>
    </row>
    <row r="34" spans="1:10" ht="5.0999999999999996" customHeight="1" x14ac:dyDescent="0.15">
      <c r="A34" s="127"/>
      <c r="B34" s="128"/>
      <c r="C34" s="129"/>
      <c r="D34" s="1181"/>
      <c r="E34" s="116"/>
      <c r="F34" s="121"/>
      <c r="G34" s="119"/>
      <c r="H34" s="116"/>
      <c r="I34" s="130"/>
      <c r="J34" s="116"/>
    </row>
    <row r="35" spans="1:10" ht="15" customHeight="1" x14ac:dyDescent="0.15">
      <c r="A35" s="157" t="s">
        <v>404</v>
      </c>
      <c r="B35" s="161"/>
      <c r="C35" s="161"/>
      <c r="D35" s="1182"/>
      <c r="E35" s="116"/>
      <c r="F35" s="121"/>
      <c r="G35" s="119"/>
      <c r="H35" s="116"/>
      <c r="I35" s="130"/>
      <c r="J35" s="116"/>
    </row>
    <row r="36" spans="1:10" ht="15" customHeight="1" thickBot="1" x14ac:dyDescent="0.2">
      <c r="A36" s="162" t="s">
        <v>859</v>
      </c>
      <c r="B36" s="163"/>
      <c r="C36" s="163">
        <f>C37+C43+C40</f>
        <v>12242346</v>
      </c>
      <c r="D36" s="164">
        <f>D37+D43+D40</f>
        <v>11043242</v>
      </c>
      <c r="E36" s="116"/>
      <c r="F36" s="121"/>
      <c r="G36" s="119"/>
      <c r="H36" s="116"/>
      <c r="I36" s="130"/>
      <c r="J36" s="116"/>
    </row>
    <row r="37" spans="1:10" ht="15" customHeight="1" thickBot="1" x14ac:dyDescent="0.2">
      <c r="A37" s="162" t="s">
        <v>790</v>
      </c>
      <c r="B37" s="163"/>
      <c r="C37" s="163">
        <f>SUM(C38:C39)</f>
        <v>3535758</v>
      </c>
      <c r="D37" s="164">
        <f>SUM(D38:D39)</f>
        <v>3523903</v>
      </c>
      <c r="E37" s="116"/>
      <c r="F37" s="121"/>
      <c r="G37" s="119"/>
      <c r="H37" s="116"/>
      <c r="I37" s="130"/>
      <c r="J37" s="116"/>
    </row>
    <row r="38" spans="1:10" ht="15" customHeight="1" x14ac:dyDescent="0.15">
      <c r="A38" s="165" t="s">
        <v>791</v>
      </c>
      <c r="B38" s="166">
        <v>38</v>
      </c>
      <c r="C38" s="167">
        <v>168956</v>
      </c>
      <c r="D38" s="168">
        <v>168840</v>
      </c>
      <c r="E38" s="116"/>
      <c r="F38" s="121"/>
      <c r="G38" s="119"/>
      <c r="H38" s="116"/>
      <c r="I38" s="130"/>
      <c r="J38" s="116"/>
    </row>
    <row r="39" spans="1:10" ht="15" customHeight="1" thickBot="1" x14ac:dyDescent="0.2">
      <c r="A39" s="169" t="s">
        <v>9</v>
      </c>
      <c r="B39" s="170">
        <v>39</v>
      </c>
      <c r="C39" s="171">
        <v>3366802</v>
      </c>
      <c r="D39" s="172">
        <v>3355063</v>
      </c>
      <c r="E39" s="116"/>
      <c r="F39" s="121"/>
      <c r="G39" s="119"/>
      <c r="H39" s="116"/>
      <c r="I39" s="130"/>
      <c r="J39" s="116"/>
    </row>
    <row r="40" spans="1:10" ht="15" customHeight="1" thickBot="1" x14ac:dyDescent="0.2">
      <c r="A40" s="173" t="s">
        <v>10</v>
      </c>
      <c r="B40" s="174">
        <v>40</v>
      </c>
      <c r="C40" s="155">
        <f>SUM(C41:C42)</f>
        <v>8273782</v>
      </c>
      <c r="D40" s="156">
        <f>SUM(D41:D42)</f>
        <v>6969816</v>
      </c>
      <c r="E40" s="116"/>
      <c r="F40" s="121"/>
      <c r="G40" s="119"/>
      <c r="H40" s="116"/>
      <c r="I40" s="130"/>
      <c r="J40" s="116"/>
    </row>
    <row r="41" spans="1:10" ht="15" customHeight="1" x14ac:dyDescent="0.15">
      <c r="A41" s="169" t="s">
        <v>11</v>
      </c>
      <c r="B41" s="171"/>
      <c r="C41" s="171">
        <v>6972536</v>
      </c>
      <c r="D41" s="172">
        <v>5683148</v>
      </c>
      <c r="E41" s="116"/>
      <c r="F41" s="121"/>
      <c r="G41" s="119"/>
      <c r="H41" s="116"/>
      <c r="I41" s="130"/>
      <c r="J41" s="116"/>
    </row>
    <row r="42" spans="1:10" ht="15" customHeight="1" thickBot="1" x14ac:dyDescent="0.2">
      <c r="A42" s="175" t="s">
        <v>12</v>
      </c>
      <c r="B42" s="152"/>
      <c r="C42" s="152">
        <v>1301246</v>
      </c>
      <c r="D42" s="153">
        <v>1286668</v>
      </c>
      <c r="E42" s="116"/>
      <c r="F42" s="121"/>
      <c r="G42" s="119"/>
      <c r="H42" s="116"/>
      <c r="I42" s="130"/>
      <c r="J42" s="116"/>
    </row>
    <row r="43" spans="1:10" ht="15" customHeight="1" thickBot="1" x14ac:dyDescent="0.2">
      <c r="A43" s="154" t="s">
        <v>447</v>
      </c>
      <c r="B43" s="174">
        <v>41</v>
      </c>
      <c r="C43" s="155">
        <v>432806</v>
      </c>
      <c r="D43" s="156">
        <v>549523</v>
      </c>
      <c r="E43" s="116"/>
      <c r="F43" s="121"/>
      <c r="G43" s="119"/>
      <c r="H43" s="116"/>
      <c r="I43" s="130"/>
      <c r="J43" s="116"/>
    </row>
    <row r="44" spans="1:10" ht="5.0999999999999996" customHeight="1" thickBot="1" x14ac:dyDescent="0.2">
      <c r="A44" s="127"/>
      <c r="B44" s="128"/>
      <c r="C44" s="129"/>
      <c r="D44" s="1181"/>
      <c r="E44" s="116"/>
      <c r="F44" s="121"/>
      <c r="G44" s="119"/>
      <c r="H44" s="116"/>
      <c r="I44" s="130"/>
      <c r="J44" s="116"/>
    </row>
    <row r="45" spans="1:10" ht="15" customHeight="1" thickBot="1" x14ac:dyDescent="0.2">
      <c r="A45" s="173" t="s">
        <v>788</v>
      </c>
      <c r="B45" s="174"/>
      <c r="C45" s="155">
        <v>32618</v>
      </c>
      <c r="D45" s="156">
        <v>29738</v>
      </c>
      <c r="E45" s="116"/>
      <c r="F45" s="121"/>
      <c r="G45" s="119"/>
      <c r="H45" s="116"/>
      <c r="I45" s="130"/>
      <c r="J45" s="116"/>
    </row>
    <row r="46" spans="1:10" ht="15" customHeight="1" thickBot="1" x14ac:dyDescent="0.2">
      <c r="A46" s="173" t="s">
        <v>405</v>
      </c>
      <c r="B46" s="174"/>
      <c r="C46" s="155">
        <f>C36+C45</f>
        <v>12274964</v>
      </c>
      <c r="D46" s="156">
        <f>D36+D45</f>
        <v>11072980</v>
      </c>
      <c r="E46" s="116"/>
      <c r="F46" s="121"/>
      <c r="G46" s="119"/>
      <c r="H46" s="116"/>
      <c r="I46" s="130"/>
      <c r="J46" s="116"/>
    </row>
    <row r="47" spans="1:10" ht="15" customHeight="1" thickBot="1" x14ac:dyDescent="0.2">
      <c r="A47" s="173" t="s">
        <v>808</v>
      </c>
      <c r="B47" s="174"/>
      <c r="C47" s="155">
        <f>C33+C46</f>
        <v>123523021</v>
      </c>
      <c r="D47" s="156">
        <f>D33+D46</f>
        <v>117985822</v>
      </c>
      <c r="E47" s="116"/>
      <c r="F47" s="121"/>
      <c r="G47" s="119"/>
      <c r="H47" s="116"/>
      <c r="I47" s="130"/>
      <c r="J47" s="116"/>
    </row>
    <row r="48" spans="1:10" ht="5.0999999999999996" customHeight="1" thickBot="1" x14ac:dyDescent="0.2">
      <c r="A48" s="131"/>
      <c r="B48" s="132"/>
      <c r="D48" s="87"/>
      <c r="E48" s="133"/>
      <c r="F48" s="116"/>
      <c r="G48" s="116"/>
      <c r="H48" s="116"/>
      <c r="I48" s="130"/>
      <c r="J48" s="116"/>
    </row>
    <row r="49" spans="1:10" ht="15" customHeight="1" thickBot="1" x14ac:dyDescent="0.2">
      <c r="A49" s="173" t="s">
        <v>1186</v>
      </c>
      <c r="B49" s="174">
        <v>49</v>
      </c>
      <c r="C49" s="1383">
        <v>17.25</v>
      </c>
      <c r="D49" s="176">
        <v>14.66</v>
      </c>
      <c r="E49" s="134"/>
      <c r="F49" s="120"/>
      <c r="G49" s="120"/>
      <c r="H49" s="116"/>
      <c r="I49" s="130"/>
      <c r="J49" s="116"/>
    </row>
    <row r="50" spans="1:10" ht="15" customHeight="1" thickBot="1" x14ac:dyDescent="0.2">
      <c r="A50" s="173" t="s">
        <v>1185</v>
      </c>
      <c r="B50" s="174">
        <v>49</v>
      </c>
      <c r="C50" s="1383">
        <v>14.29</v>
      </c>
      <c r="D50" s="176">
        <v>12.24</v>
      </c>
      <c r="E50" s="134"/>
      <c r="F50" s="120"/>
      <c r="G50" s="120"/>
      <c r="H50" s="116"/>
      <c r="I50" s="130"/>
      <c r="J50" s="116"/>
    </row>
    <row r="51" spans="1:10" ht="15" customHeight="1" thickBot="1" x14ac:dyDescent="0.2">
      <c r="A51" s="173" t="s">
        <v>369</v>
      </c>
      <c r="B51" s="174"/>
      <c r="C51" s="155">
        <f>C36</f>
        <v>12242346</v>
      </c>
      <c r="D51" s="156">
        <f>D36</f>
        <v>11043242</v>
      </c>
      <c r="E51" s="135"/>
      <c r="F51" s="136"/>
      <c r="G51" s="136"/>
      <c r="H51" s="116"/>
      <c r="I51" s="130"/>
      <c r="J51" s="116"/>
    </row>
    <row r="52" spans="1:10" ht="15" customHeight="1" thickBot="1" x14ac:dyDescent="0.2">
      <c r="A52" s="173" t="s">
        <v>402</v>
      </c>
      <c r="B52" s="174"/>
      <c r="C52" s="155">
        <f>'38 - Kapitał akcyjny'!D22</f>
        <v>42238924</v>
      </c>
      <c r="D52" s="156">
        <v>42210057</v>
      </c>
      <c r="E52" s="135"/>
      <c r="F52" s="136"/>
      <c r="G52" s="136"/>
      <c r="H52" s="116"/>
      <c r="I52" s="130"/>
      <c r="J52" s="116"/>
    </row>
    <row r="53" spans="1:10" ht="15" customHeight="1" thickBot="1" x14ac:dyDescent="0.2">
      <c r="A53" s="173" t="s">
        <v>403</v>
      </c>
      <c r="B53" s="174"/>
      <c r="C53" s="1383">
        <f>C51/C52*1000</f>
        <v>289.83565016949768</v>
      </c>
      <c r="D53" s="176">
        <f>D51/D52*1000</f>
        <v>261.62584902455831</v>
      </c>
      <c r="E53" s="135"/>
      <c r="F53" s="137"/>
      <c r="G53" s="136"/>
      <c r="H53" s="116"/>
      <c r="I53" s="130"/>
      <c r="J53" s="116"/>
    </row>
    <row r="54" spans="1:10" ht="12.6" customHeight="1" x14ac:dyDescent="0.15">
      <c r="C54" s="138"/>
      <c r="D54" s="138"/>
      <c r="E54" s="116"/>
      <c r="F54" s="116"/>
      <c r="G54" s="116"/>
      <c r="H54" s="116"/>
      <c r="I54" s="130"/>
      <c r="J54" s="116"/>
    </row>
    <row r="55" spans="1:10" ht="12.6" customHeight="1" x14ac:dyDescent="0.15">
      <c r="C55" s="138"/>
      <c r="D55" s="138"/>
      <c r="E55" s="116"/>
      <c r="F55" s="116"/>
      <c r="G55" s="116"/>
      <c r="H55" s="116"/>
      <c r="I55" s="130"/>
      <c r="J55" s="116"/>
    </row>
    <row r="56" spans="1:10" ht="12.6" customHeight="1" x14ac:dyDescent="0.15">
      <c r="C56" s="139">
        <f>C17-C47</f>
        <v>0</v>
      </c>
      <c r="D56" s="139">
        <f>D17-D47</f>
        <v>0</v>
      </c>
      <c r="E56" s="116"/>
      <c r="F56" s="116"/>
      <c r="G56" s="116"/>
      <c r="H56" s="116"/>
      <c r="I56" s="130"/>
      <c r="J56" s="116"/>
    </row>
    <row r="57" spans="1:10" ht="12.6" customHeight="1" x14ac:dyDescent="0.15">
      <c r="C57" s="138"/>
      <c r="D57" s="138"/>
    </row>
    <row r="58" spans="1:10" ht="12.6" customHeight="1" x14ac:dyDescent="0.15">
      <c r="C58" s="138"/>
      <c r="D58" s="138"/>
    </row>
    <row r="59" spans="1:10" ht="12.6" customHeight="1" x14ac:dyDescent="0.15">
      <c r="C59" s="138"/>
      <c r="D59" s="138"/>
    </row>
    <row r="60" spans="1:10" ht="12.6" customHeight="1" x14ac:dyDescent="0.15">
      <c r="C60" s="138"/>
      <c r="D60" s="138"/>
    </row>
    <row r="61" spans="1:10" ht="12.6" customHeight="1" x14ac:dyDescent="0.15">
      <c r="C61" s="138"/>
      <c r="D61" s="138"/>
    </row>
    <row r="62" spans="1:10" ht="12.6" customHeight="1" x14ac:dyDescent="0.15">
      <c r="C62" s="138"/>
      <c r="D62" s="138"/>
    </row>
    <row r="63" spans="1:10" ht="12.6" customHeight="1" x14ac:dyDescent="0.15">
      <c r="C63" s="138"/>
      <c r="D63" s="138"/>
    </row>
    <row r="64" spans="1:10" ht="12.6" customHeight="1" x14ac:dyDescent="0.15">
      <c r="C64" s="138"/>
      <c r="D64" s="138"/>
    </row>
    <row r="65" spans="3:4" ht="12.6" customHeight="1" x14ac:dyDescent="0.15">
      <c r="C65" s="138"/>
      <c r="D65" s="138"/>
    </row>
    <row r="66" spans="3:4" ht="12.6" customHeight="1" x14ac:dyDescent="0.15">
      <c r="C66" s="138"/>
      <c r="D66" s="138"/>
    </row>
    <row r="67" spans="3:4" ht="12.6" customHeight="1" x14ac:dyDescent="0.15">
      <c r="C67" s="138"/>
      <c r="D67" s="138"/>
    </row>
    <row r="68" spans="3:4" ht="12.6" customHeight="1" x14ac:dyDescent="0.15">
      <c r="C68" s="138"/>
      <c r="D68" s="138"/>
    </row>
    <row r="69" spans="3:4" ht="12.6" customHeight="1" x14ac:dyDescent="0.15">
      <c r="C69" s="138"/>
      <c r="D69" s="138"/>
    </row>
    <row r="70" spans="3:4" ht="12.6" customHeight="1" x14ac:dyDescent="0.15">
      <c r="C70" s="138"/>
      <c r="D70" s="138"/>
    </row>
    <row r="71" spans="3:4" ht="12.6" customHeight="1" x14ac:dyDescent="0.15">
      <c r="C71" s="138"/>
      <c r="D71" s="138"/>
    </row>
    <row r="72" spans="3:4" ht="12.6" customHeight="1" x14ac:dyDescent="0.15">
      <c r="C72" s="138"/>
      <c r="D72" s="138"/>
    </row>
    <row r="73" spans="3:4" ht="12.6" customHeight="1" x14ac:dyDescent="0.15">
      <c r="C73" s="138"/>
      <c r="D73" s="138"/>
    </row>
    <row r="74" spans="3:4" ht="12.6" customHeight="1" x14ac:dyDescent="0.15">
      <c r="C74" s="138"/>
      <c r="D74" s="138"/>
    </row>
    <row r="75" spans="3:4" ht="12.6" customHeight="1" x14ac:dyDescent="0.15">
      <c r="C75" s="138"/>
      <c r="D75" s="138"/>
    </row>
    <row r="76" spans="3:4" ht="12.6" customHeight="1" x14ac:dyDescent="0.15">
      <c r="C76" s="138"/>
      <c r="D76" s="138"/>
    </row>
    <row r="77" spans="3:4" ht="12.6" customHeight="1" x14ac:dyDescent="0.15">
      <c r="C77" s="138"/>
      <c r="D77" s="138"/>
    </row>
    <row r="78" spans="3:4" ht="12.6" customHeight="1" x14ac:dyDescent="0.15">
      <c r="C78" s="138"/>
      <c r="D78" s="138"/>
    </row>
    <row r="79" spans="3:4" ht="12.6" customHeight="1" x14ac:dyDescent="0.15">
      <c r="C79" s="138"/>
      <c r="D79" s="138"/>
    </row>
    <row r="80" spans="3:4" ht="12.6" customHeight="1" x14ac:dyDescent="0.15">
      <c r="C80" s="138"/>
      <c r="D80" s="138"/>
    </row>
    <row r="81" spans="3:4" ht="12.6" customHeight="1" x14ac:dyDescent="0.15">
      <c r="C81" s="138"/>
      <c r="D81" s="138"/>
    </row>
    <row r="82" spans="3:4" ht="12.6" customHeight="1" x14ac:dyDescent="0.15">
      <c r="C82" s="138"/>
      <c r="D82" s="138"/>
    </row>
    <row r="83" spans="3:4" ht="12.6" customHeight="1" x14ac:dyDescent="0.15">
      <c r="C83" s="138"/>
      <c r="D83" s="138"/>
    </row>
    <row r="84" spans="3:4" ht="12.6" customHeight="1" x14ac:dyDescent="0.15">
      <c r="C84" s="138"/>
      <c r="D84" s="138"/>
    </row>
    <row r="85" spans="3:4" ht="12.6" customHeight="1" x14ac:dyDescent="0.15">
      <c r="C85" s="138"/>
      <c r="D85" s="138"/>
    </row>
    <row r="86" spans="3:4" ht="12.6" customHeight="1" x14ac:dyDescent="0.15">
      <c r="C86" s="138"/>
      <c r="D86" s="138"/>
    </row>
    <row r="87" spans="3:4" ht="12.6" customHeight="1" x14ac:dyDescent="0.15">
      <c r="C87" s="138"/>
      <c r="D87" s="138"/>
    </row>
    <row r="88" spans="3:4" ht="12.6" customHeight="1" x14ac:dyDescent="0.15">
      <c r="C88" s="138"/>
      <c r="D88" s="138"/>
    </row>
    <row r="89" spans="3:4" ht="12.6" customHeight="1" x14ac:dyDescent="0.15">
      <c r="C89" s="138"/>
      <c r="D89" s="138"/>
    </row>
    <row r="90" spans="3:4" ht="12.6" customHeight="1" x14ac:dyDescent="0.15">
      <c r="C90" s="138"/>
      <c r="D90" s="138"/>
    </row>
    <row r="91" spans="3:4" ht="12.6" customHeight="1" x14ac:dyDescent="0.15">
      <c r="C91" s="138"/>
      <c r="D91" s="138"/>
    </row>
    <row r="92" spans="3:4" ht="12.6" customHeight="1" x14ac:dyDescent="0.15">
      <c r="C92" s="138"/>
      <c r="D92" s="138"/>
    </row>
    <row r="93" spans="3:4" ht="12.6" customHeight="1" x14ac:dyDescent="0.15">
      <c r="C93" s="138"/>
      <c r="D93" s="138"/>
    </row>
    <row r="94" spans="3:4" ht="12.6" customHeight="1" x14ac:dyDescent="0.15">
      <c r="C94" s="138"/>
      <c r="D94" s="138"/>
    </row>
    <row r="95" spans="3:4" ht="12.6" customHeight="1" x14ac:dyDescent="0.15">
      <c r="C95" s="138"/>
      <c r="D95" s="138"/>
    </row>
    <row r="96" spans="3:4" ht="12.6" customHeight="1" x14ac:dyDescent="0.15">
      <c r="C96" s="138"/>
      <c r="D96" s="138"/>
    </row>
    <row r="97" spans="3:4" ht="12.6" customHeight="1" x14ac:dyDescent="0.15">
      <c r="C97" s="138"/>
      <c r="D97" s="138"/>
    </row>
    <row r="98" spans="3:4" ht="12.6" customHeight="1" x14ac:dyDescent="0.15">
      <c r="C98" s="138"/>
      <c r="D98" s="138"/>
    </row>
    <row r="99" spans="3:4" ht="12.6" customHeight="1" x14ac:dyDescent="0.15">
      <c r="C99" s="138"/>
      <c r="D99" s="138"/>
    </row>
    <row r="100" spans="3:4" ht="12.6" customHeight="1" x14ac:dyDescent="0.15">
      <c r="C100" s="138"/>
      <c r="D100" s="138"/>
    </row>
    <row r="101" spans="3:4" ht="12.6" customHeight="1" x14ac:dyDescent="0.15">
      <c r="C101" s="138"/>
      <c r="D101" s="138"/>
    </row>
    <row r="102" spans="3:4" ht="12.6" customHeight="1" x14ac:dyDescent="0.15">
      <c r="C102" s="138"/>
      <c r="D102" s="138"/>
    </row>
    <row r="103" spans="3:4" ht="12.6" customHeight="1" x14ac:dyDescent="0.15">
      <c r="C103" s="138"/>
      <c r="D103" s="138"/>
    </row>
    <row r="104" spans="3:4" ht="12.6" customHeight="1" x14ac:dyDescent="0.15">
      <c r="C104" s="138"/>
      <c r="D104" s="138"/>
    </row>
    <row r="105" spans="3:4" ht="12.6" customHeight="1" x14ac:dyDescent="0.15">
      <c r="C105" s="138"/>
      <c r="D105" s="138"/>
    </row>
    <row r="106" spans="3:4" ht="12.6" customHeight="1" x14ac:dyDescent="0.15">
      <c r="C106" s="138"/>
      <c r="D106" s="138"/>
    </row>
    <row r="107" spans="3:4" ht="12.6" customHeight="1" x14ac:dyDescent="0.15">
      <c r="C107" s="138"/>
      <c r="D107" s="138"/>
    </row>
    <row r="108" spans="3:4" ht="12.6" customHeight="1" x14ac:dyDescent="0.15">
      <c r="C108" s="138"/>
      <c r="D108" s="138"/>
    </row>
    <row r="109" spans="3:4" ht="12.6" customHeight="1" x14ac:dyDescent="0.15">
      <c r="C109" s="138"/>
      <c r="D109" s="138"/>
    </row>
    <row r="110" spans="3:4" ht="12.6" customHeight="1" x14ac:dyDescent="0.15">
      <c r="C110" s="138"/>
      <c r="D110" s="138"/>
    </row>
    <row r="111" spans="3:4" ht="12.6" customHeight="1" x14ac:dyDescent="0.15">
      <c r="C111" s="138"/>
      <c r="D111" s="138"/>
    </row>
    <row r="112" spans="3:4" ht="12.6" customHeight="1" x14ac:dyDescent="0.15">
      <c r="C112" s="138"/>
      <c r="D112" s="138"/>
    </row>
    <row r="113" spans="3:4" ht="12.6" customHeight="1" x14ac:dyDescent="0.15">
      <c r="C113" s="138"/>
      <c r="D113" s="138"/>
    </row>
    <row r="114" spans="3:4" ht="12.6" customHeight="1" x14ac:dyDescent="0.15">
      <c r="C114" s="138"/>
      <c r="D114" s="138"/>
    </row>
    <row r="115" spans="3:4" ht="12.6" customHeight="1" x14ac:dyDescent="0.15">
      <c r="C115" s="138"/>
      <c r="D115" s="138"/>
    </row>
    <row r="116" spans="3:4" ht="12.6" customHeight="1" x14ac:dyDescent="0.15">
      <c r="C116" s="138"/>
      <c r="D116" s="138"/>
    </row>
    <row r="117" spans="3:4" ht="12.6" customHeight="1" x14ac:dyDescent="0.15">
      <c r="C117" s="138"/>
      <c r="D117" s="138"/>
    </row>
    <row r="118" spans="3:4" ht="12.6" customHeight="1" x14ac:dyDescent="0.15">
      <c r="C118" s="138"/>
      <c r="D118" s="138"/>
    </row>
    <row r="119" spans="3:4" ht="12.6" customHeight="1" x14ac:dyDescent="0.15">
      <c r="C119" s="138"/>
      <c r="D119" s="138"/>
    </row>
    <row r="120" spans="3:4" ht="12.6" customHeight="1" x14ac:dyDescent="0.15">
      <c r="C120" s="138"/>
      <c r="D120" s="138"/>
    </row>
    <row r="121" spans="3:4" ht="12.6" customHeight="1" x14ac:dyDescent="0.15">
      <c r="C121" s="138"/>
      <c r="D121" s="138"/>
    </row>
    <row r="122" spans="3:4" ht="12.6" customHeight="1" x14ac:dyDescent="0.15">
      <c r="C122" s="138"/>
      <c r="D122" s="138"/>
    </row>
    <row r="123" spans="3:4" ht="12.6" customHeight="1" x14ac:dyDescent="0.15">
      <c r="C123" s="138"/>
      <c r="D123" s="138"/>
    </row>
    <row r="124" spans="3:4" ht="12.6" customHeight="1" x14ac:dyDescent="0.15">
      <c r="C124" s="138"/>
      <c r="D124" s="138"/>
    </row>
    <row r="125" spans="3:4" ht="12.6" customHeight="1" x14ac:dyDescent="0.15">
      <c r="C125" s="138"/>
      <c r="D125" s="138"/>
    </row>
    <row r="126" spans="3:4" ht="12.6" customHeight="1" x14ac:dyDescent="0.15">
      <c r="C126" s="138"/>
      <c r="D126" s="138"/>
    </row>
    <row r="127" spans="3:4" ht="12.6" customHeight="1" x14ac:dyDescent="0.15">
      <c r="C127" s="138"/>
      <c r="D127" s="138"/>
    </row>
    <row r="128" spans="3:4" ht="12.6" customHeight="1" x14ac:dyDescent="0.15">
      <c r="C128" s="138"/>
      <c r="D128" s="138"/>
    </row>
    <row r="129" spans="3:4" ht="12.6" customHeight="1" x14ac:dyDescent="0.15">
      <c r="C129" s="138"/>
      <c r="D129" s="138"/>
    </row>
    <row r="130" spans="3:4" ht="12.6" customHeight="1" x14ac:dyDescent="0.15">
      <c r="C130" s="138"/>
      <c r="D130" s="138"/>
    </row>
    <row r="131" spans="3:4" ht="12.6" customHeight="1" x14ac:dyDescent="0.15">
      <c r="C131" s="138"/>
      <c r="D131" s="138"/>
    </row>
    <row r="132" spans="3:4" ht="12.6" customHeight="1" x14ac:dyDescent="0.15">
      <c r="C132" s="138"/>
      <c r="D132" s="138"/>
    </row>
    <row r="133" spans="3:4" ht="12.6" customHeight="1" x14ac:dyDescent="0.15">
      <c r="C133" s="138"/>
      <c r="D133" s="138"/>
    </row>
    <row r="134" spans="3:4" ht="12.6" customHeight="1" x14ac:dyDescent="0.15">
      <c r="C134" s="138"/>
      <c r="D134" s="138"/>
    </row>
    <row r="135" spans="3:4" ht="12.6" customHeight="1" x14ac:dyDescent="0.15">
      <c r="C135" s="138"/>
      <c r="D135" s="138"/>
    </row>
    <row r="136" spans="3:4" ht="12.6" customHeight="1" x14ac:dyDescent="0.15">
      <c r="C136" s="138"/>
      <c r="D136" s="138"/>
    </row>
    <row r="137" spans="3:4" ht="12.6" customHeight="1" x14ac:dyDescent="0.15">
      <c r="C137" s="138"/>
      <c r="D137" s="138"/>
    </row>
    <row r="138" spans="3:4" ht="12.6" customHeight="1" x14ac:dyDescent="0.15">
      <c r="C138" s="138"/>
      <c r="D138" s="138"/>
    </row>
    <row r="139" spans="3:4" ht="12.6" customHeight="1" x14ac:dyDescent="0.15">
      <c r="C139" s="138"/>
      <c r="D139" s="138"/>
    </row>
    <row r="140" spans="3:4" ht="12.6" customHeight="1" x14ac:dyDescent="0.15">
      <c r="C140" s="138"/>
      <c r="D140" s="138"/>
    </row>
    <row r="141" spans="3:4" ht="12.6" customHeight="1" x14ac:dyDescent="0.15">
      <c r="C141" s="138"/>
      <c r="D141" s="138"/>
    </row>
    <row r="142" spans="3:4" ht="12.6" customHeight="1" x14ac:dyDescent="0.15">
      <c r="C142" s="138"/>
      <c r="D142" s="138"/>
    </row>
    <row r="143" spans="3:4" ht="12.6" customHeight="1" x14ac:dyDescent="0.15">
      <c r="C143" s="138"/>
      <c r="D143" s="138"/>
    </row>
    <row r="144" spans="3:4" ht="12.6" customHeight="1" x14ac:dyDescent="0.15">
      <c r="C144" s="138"/>
      <c r="D144" s="138"/>
    </row>
    <row r="145" spans="3:4" ht="12.6" customHeight="1" x14ac:dyDescent="0.15">
      <c r="C145" s="138"/>
      <c r="D145" s="138"/>
    </row>
    <row r="146" spans="3:4" ht="12.6" customHeight="1" x14ac:dyDescent="0.15">
      <c r="C146" s="138"/>
      <c r="D146" s="138"/>
    </row>
    <row r="147" spans="3:4" ht="12.6" customHeight="1" x14ac:dyDescent="0.15">
      <c r="C147" s="138"/>
      <c r="D147" s="138"/>
    </row>
    <row r="148" spans="3:4" ht="12.6" customHeight="1" x14ac:dyDescent="0.15">
      <c r="C148" s="138"/>
      <c r="D148" s="138"/>
    </row>
    <row r="149" spans="3:4" ht="12.6" customHeight="1" x14ac:dyDescent="0.15">
      <c r="C149" s="138"/>
      <c r="D149" s="138"/>
    </row>
    <row r="150" spans="3:4" ht="12.6" customHeight="1" x14ac:dyDescent="0.15">
      <c r="C150" s="138"/>
      <c r="D150" s="138"/>
    </row>
    <row r="151" spans="3:4" ht="12.6" customHeight="1" x14ac:dyDescent="0.15">
      <c r="C151" s="138"/>
      <c r="D151" s="138"/>
    </row>
    <row r="152" spans="3:4" ht="12.6" customHeight="1" x14ac:dyDescent="0.15">
      <c r="C152" s="138"/>
      <c r="D152" s="138"/>
    </row>
    <row r="153" spans="3:4" ht="12.6" customHeight="1" x14ac:dyDescent="0.15">
      <c r="C153" s="138"/>
      <c r="D153" s="138"/>
    </row>
    <row r="154" spans="3:4" ht="12.6" customHeight="1" x14ac:dyDescent="0.15">
      <c r="C154" s="138"/>
      <c r="D154" s="138"/>
    </row>
    <row r="155" spans="3:4" ht="12.6" customHeight="1" x14ac:dyDescent="0.15">
      <c r="C155" s="138"/>
      <c r="D155" s="138"/>
    </row>
    <row r="156" spans="3:4" ht="12.6" customHeight="1" x14ac:dyDescent="0.15">
      <c r="C156" s="138"/>
      <c r="D156" s="138"/>
    </row>
    <row r="157" spans="3:4" ht="12.6" customHeight="1" x14ac:dyDescent="0.15">
      <c r="C157" s="138"/>
      <c r="D157" s="138"/>
    </row>
    <row r="158" spans="3:4" ht="12.6" customHeight="1" x14ac:dyDescent="0.15">
      <c r="C158" s="138"/>
      <c r="D158" s="138"/>
    </row>
    <row r="159" spans="3:4" ht="12.6" customHeight="1" x14ac:dyDescent="0.15">
      <c r="C159" s="138"/>
      <c r="D159" s="138"/>
    </row>
    <row r="160" spans="3:4" ht="12.6" customHeight="1" x14ac:dyDescent="0.15">
      <c r="C160" s="138"/>
      <c r="D160" s="138"/>
    </row>
    <row r="161" spans="3:4" ht="12.6" customHeight="1" x14ac:dyDescent="0.15">
      <c r="C161" s="138"/>
      <c r="D161" s="138"/>
    </row>
    <row r="162" spans="3:4" ht="12.6" customHeight="1" x14ac:dyDescent="0.15">
      <c r="C162" s="138"/>
      <c r="D162" s="138"/>
    </row>
    <row r="163" spans="3:4" ht="12.6" customHeight="1" x14ac:dyDescent="0.15">
      <c r="C163" s="138"/>
      <c r="D163" s="138"/>
    </row>
    <row r="164" spans="3:4" ht="12.6" customHeight="1" x14ac:dyDescent="0.15">
      <c r="C164" s="138"/>
      <c r="D164" s="138"/>
    </row>
    <row r="165" spans="3:4" ht="12.6" customHeight="1" x14ac:dyDescent="0.15">
      <c r="C165" s="138"/>
      <c r="D165" s="138"/>
    </row>
    <row r="166" spans="3:4" ht="12.6" customHeight="1" x14ac:dyDescent="0.15">
      <c r="C166" s="138"/>
      <c r="D166" s="138"/>
    </row>
    <row r="167" spans="3:4" ht="12.6" customHeight="1" x14ac:dyDescent="0.15">
      <c r="C167" s="138"/>
      <c r="D167" s="138"/>
    </row>
    <row r="168" spans="3:4" ht="12.6" customHeight="1" x14ac:dyDescent="0.15">
      <c r="C168" s="138"/>
      <c r="D168" s="138"/>
    </row>
    <row r="169" spans="3:4" ht="12.6" customHeight="1" x14ac:dyDescent="0.15">
      <c r="C169" s="138"/>
      <c r="D169" s="138"/>
    </row>
    <row r="170" spans="3:4" ht="12.6" customHeight="1" x14ac:dyDescent="0.15">
      <c r="C170" s="138"/>
      <c r="D170" s="138"/>
    </row>
    <row r="171" spans="3:4" ht="12.6" customHeight="1" x14ac:dyDescent="0.15">
      <c r="C171" s="138"/>
      <c r="D171" s="138"/>
    </row>
    <row r="172" spans="3:4" ht="12.6" customHeight="1" x14ac:dyDescent="0.15">
      <c r="C172" s="138"/>
      <c r="D172" s="138"/>
    </row>
    <row r="173" spans="3:4" ht="12.6" customHeight="1" x14ac:dyDescent="0.15">
      <c r="C173" s="138"/>
      <c r="D173" s="138"/>
    </row>
    <row r="174" spans="3:4" ht="12.6" customHeight="1" x14ac:dyDescent="0.15">
      <c r="C174" s="138"/>
      <c r="D174" s="138"/>
    </row>
    <row r="175" spans="3:4" ht="12.6" customHeight="1" x14ac:dyDescent="0.15">
      <c r="C175" s="138"/>
      <c r="D175" s="138"/>
    </row>
    <row r="176" spans="3:4" ht="12.6" customHeight="1" x14ac:dyDescent="0.15">
      <c r="C176" s="138"/>
      <c r="D176" s="138"/>
    </row>
    <row r="177" spans="3:4" ht="12.6" customHeight="1" x14ac:dyDescent="0.15">
      <c r="C177" s="138"/>
      <c r="D177" s="138"/>
    </row>
    <row r="178" spans="3:4" ht="12.6" customHeight="1" x14ac:dyDescent="0.15">
      <c r="C178" s="138"/>
      <c r="D178" s="138"/>
    </row>
    <row r="179" spans="3:4" ht="12.6" customHeight="1" x14ac:dyDescent="0.15">
      <c r="C179" s="138"/>
      <c r="D179" s="138"/>
    </row>
    <row r="180" spans="3:4" ht="12.6" customHeight="1" x14ac:dyDescent="0.15">
      <c r="C180" s="138"/>
      <c r="D180" s="138"/>
    </row>
    <row r="181" spans="3:4" ht="12.6" customHeight="1" x14ac:dyDescent="0.15">
      <c r="C181" s="138"/>
      <c r="D181" s="138"/>
    </row>
    <row r="182" spans="3:4" ht="12.6" customHeight="1" x14ac:dyDescent="0.15">
      <c r="C182" s="138"/>
      <c r="D182" s="138"/>
    </row>
    <row r="183" spans="3:4" ht="12.6" customHeight="1" x14ac:dyDescent="0.15">
      <c r="C183" s="138"/>
      <c r="D183" s="138"/>
    </row>
    <row r="184" spans="3:4" ht="12.6" customHeight="1" x14ac:dyDescent="0.15">
      <c r="C184" s="138"/>
      <c r="D184" s="138"/>
    </row>
    <row r="185" spans="3:4" ht="12.6" customHeight="1" x14ac:dyDescent="0.15">
      <c r="C185" s="138"/>
      <c r="D185" s="138"/>
    </row>
    <row r="186" spans="3:4" ht="12.6" customHeight="1" x14ac:dyDescent="0.15">
      <c r="C186" s="138"/>
      <c r="D186" s="138"/>
    </row>
    <row r="187" spans="3:4" ht="12.6" customHeight="1" x14ac:dyDescent="0.15">
      <c r="C187" s="138"/>
      <c r="D187" s="138"/>
    </row>
    <row r="188" spans="3:4" ht="12.6" customHeight="1" x14ac:dyDescent="0.15">
      <c r="C188" s="138"/>
      <c r="D188" s="138"/>
    </row>
    <row r="189" spans="3:4" ht="12.6" customHeight="1" x14ac:dyDescent="0.15">
      <c r="C189" s="138"/>
      <c r="D189" s="138"/>
    </row>
    <row r="190" spans="3:4" ht="12.6" customHeight="1" x14ac:dyDescent="0.15">
      <c r="C190" s="138"/>
      <c r="D190" s="138"/>
    </row>
    <row r="191" spans="3:4" ht="12.6" customHeight="1" x14ac:dyDescent="0.15">
      <c r="C191" s="138"/>
      <c r="D191" s="138"/>
    </row>
    <row r="192" spans="3:4" ht="12.6" customHeight="1" x14ac:dyDescent="0.15">
      <c r="C192" s="138"/>
      <c r="D192" s="138"/>
    </row>
    <row r="193" spans="3:4" ht="12.6" customHeight="1" x14ac:dyDescent="0.15">
      <c r="C193" s="138"/>
      <c r="D193" s="138"/>
    </row>
    <row r="194" spans="3:4" ht="12.6" customHeight="1" x14ac:dyDescent="0.15">
      <c r="C194" s="138"/>
      <c r="D194" s="138"/>
    </row>
    <row r="195" spans="3:4" ht="12.6" customHeight="1" x14ac:dyDescent="0.15">
      <c r="C195" s="138"/>
      <c r="D195" s="138"/>
    </row>
    <row r="196" spans="3:4" ht="12.6" customHeight="1" x14ac:dyDescent="0.15">
      <c r="C196" s="138"/>
      <c r="D196" s="138"/>
    </row>
    <row r="197" spans="3:4" ht="12.6" customHeight="1" x14ac:dyDescent="0.15">
      <c r="C197" s="138"/>
      <c r="D197" s="138"/>
    </row>
    <row r="198" spans="3:4" ht="12.6" customHeight="1" x14ac:dyDescent="0.15">
      <c r="C198" s="138"/>
      <c r="D198" s="138"/>
    </row>
    <row r="199" spans="3:4" ht="12.6" customHeight="1" x14ac:dyDescent="0.15">
      <c r="C199" s="138"/>
      <c r="D199" s="138"/>
    </row>
    <row r="200" spans="3:4" ht="12.6" customHeight="1" x14ac:dyDescent="0.15">
      <c r="C200" s="138"/>
      <c r="D200" s="138"/>
    </row>
    <row r="201" spans="3:4" ht="12.6" customHeight="1" x14ac:dyDescent="0.15">
      <c r="C201" s="138"/>
      <c r="D201" s="138"/>
    </row>
    <row r="202" spans="3:4" ht="12.6" customHeight="1" x14ac:dyDescent="0.15">
      <c r="C202" s="138"/>
      <c r="D202" s="138"/>
    </row>
    <row r="203" spans="3:4" ht="12.6" customHeight="1" x14ac:dyDescent="0.15">
      <c r="C203" s="138"/>
      <c r="D203" s="138"/>
    </row>
    <row r="204" spans="3:4" ht="12.6" customHeight="1" x14ac:dyDescent="0.15">
      <c r="C204" s="138"/>
      <c r="D204" s="138"/>
    </row>
    <row r="205" spans="3:4" ht="12.6" customHeight="1" x14ac:dyDescent="0.15">
      <c r="C205" s="138"/>
      <c r="D205" s="138"/>
    </row>
    <row r="206" spans="3:4" ht="12.6" customHeight="1" x14ac:dyDescent="0.15">
      <c r="C206" s="138"/>
      <c r="D206" s="138"/>
    </row>
    <row r="207" spans="3:4" ht="12.6" customHeight="1" x14ac:dyDescent="0.15">
      <c r="C207" s="138"/>
      <c r="D207" s="138"/>
    </row>
    <row r="208" spans="3:4" ht="12.6" customHeight="1" x14ac:dyDescent="0.15">
      <c r="C208" s="138"/>
      <c r="D208" s="138"/>
    </row>
    <row r="209" spans="3:4" ht="12.6" customHeight="1" x14ac:dyDescent="0.15">
      <c r="C209" s="138"/>
      <c r="D209" s="138"/>
    </row>
    <row r="210" spans="3:4" ht="12.6" customHeight="1" x14ac:dyDescent="0.15">
      <c r="C210" s="138"/>
      <c r="D210" s="138"/>
    </row>
    <row r="211" spans="3:4" ht="12.6" customHeight="1" x14ac:dyDescent="0.15">
      <c r="C211" s="138"/>
      <c r="D211" s="138"/>
    </row>
    <row r="212" spans="3:4" ht="12.6" customHeight="1" x14ac:dyDescent="0.15">
      <c r="C212" s="138"/>
      <c r="D212" s="138"/>
    </row>
    <row r="213" spans="3:4" ht="12.6" customHeight="1" x14ac:dyDescent="0.15">
      <c r="C213" s="138"/>
      <c r="D213" s="138"/>
    </row>
    <row r="214" spans="3:4" ht="12.6" customHeight="1" x14ac:dyDescent="0.15">
      <c r="C214" s="138"/>
      <c r="D214" s="138"/>
    </row>
    <row r="215" spans="3:4" ht="12.6" customHeight="1" x14ac:dyDescent="0.15">
      <c r="C215" s="138"/>
      <c r="D215" s="138"/>
    </row>
    <row r="216" spans="3:4" ht="12.6" customHeight="1" x14ac:dyDescent="0.15">
      <c r="C216" s="138"/>
      <c r="D216" s="138"/>
    </row>
    <row r="217" spans="3:4" ht="12.6" customHeight="1" x14ac:dyDescent="0.15">
      <c r="C217" s="138"/>
      <c r="D217" s="138"/>
    </row>
    <row r="218" spans="3:4" ht="12.6" customHeight="1" x14ac:dyDescent="0.15">
      <c r="C218" s="138"/>
      <c r="D218" s="138"/>
    </row>
    <row r="219" spans="3:4" ht="12.6" customHeight="1" x14ac:dyDescent="0.15">
      <c r="C219" s="138"/>
      <c r="D219" s="138"/>
    </row>
    <row r="220" spans="3:4" ht="12.6" customHeight="1" x14ac:dyDescent="0.15">
      <c r="C220" s="138"/>
      <c r="D220" s="138"/>
    </row>
    <row r="221" spans="3:4" ht="12.6" customHeight="1" x14ac:dyDescent="0.15">
      <c r="C221" s="138"/>
      <c r="D221" s="138"/>
    </row>
    <row r="222" spans="3:4" ht="12.6" customHeight="1" x14ac:dyDescent="0.15">
      <c r="C222" s="138"/>
      <c r="D222" s="138"/>
    </row>
    <row r="223" spans="3:4" ht="12.6" customHeight="1" x14ac:dyDescent="0.15">
      <c r="C223" s="138"/>
      <c r="D223" s="138"/>
    </row>
    <row r="224" spans="3:4" ht="12.6" customHeight="1" x14ac:dyDescent="0.15">
      <c r="C224" s="138"/>
      <c r="D224" s="138"/>
    </row>
    <row r="225" spans="3:4" ht="12.6" customHeight="1" x14ac:dyDescent="0.15">
      <c r="C225" s="138"/>
      <c r="D225" s="138"/>
    </row>
    <row r="226" spans="3:4" ht="12.6" customHeight="1" x14ac:dyDescent="0.15">
      <c r="C226" s="138"/>
      <c r="D226" s="138"/>
    </row>
    <row r="227" spans="3:4" ht="12.6" customHeight="1" x14ac:dyDescent="0.15">
      <c r="C227" s="138"/>
      <c r="D227" s="138"/>
    </row>
    <row r="228" spans="3:4" ht="12.6" customHeight="1" x14ac:dyDescent="0.15">
      <c r="C228" s="138"/>
      <c r="D228" s="138"/>
    </row>
    <row r="229" spans="3:4" ht="12.6" customHeight="1" x14ac:dyDescent="0.15">
      <c r="C229" s="138"/>
      <c r="D229" s="138"/>
    </row>
    <row r="230" spans="3:4" ht="12.6" customHeight="1" x14ac:dyDescent="0.15">
      <c r="C230" s="138"/>
      <c r="D230" s="138"/>
    </row>
    <row r="231" spans="3:4" ht="12.6" customHeight="1" x14ac:dyDescent="0.15">
      <c r="C231" s="138"/>
      <c r="D231" s="138"/>
    </row>
    <row r="232" spans="3:4" ht="12.6" customHeight="1" x14ac:dyDescent="0.15">
      <c r="C232" s="138"/>
      <c r="D232" s="138"/>
    </row>
    <row r="233" spans="3:4" ht="12.6" customHeight="1" x14ac:dyDescent="0.15">
      <c r="C233" s="138"/>
      <c r="D233" s="138"/>
    </row>
    <row r="234" spans="3:4" ht="12.6" customHeight="1" x14ac:dyDescent="0.15">
      <c r="C234" s="138"/>
      <c r="D234" s="138"/>
    </row>
    <row r="235" spans="3:4" ht="12.6" customHeight="1" x14ac:dyDescent="0.15">
      <c r="C235" s="138"/>
      <c r="D235" s="138"/>
    </row>
    <row r="236" spans="3:4" ht="12.6" customHeight="1" x14ac:dyDescent="0.15">
      <c r="C236" s="138"/>
      <c r="D236" s="138"/>
    </row>
    <row r="237" spans="3:4" ht="12.6" customHeight="1" x14ac:dyDescent="0.15">
      <c r="C237" s="138"/>
      <c r="D237" s="138"/>
    </row>
    <row r="238" spans="3:4" ht="12.6" customHeight="1" x14ac:dyDescent="0.15">
      <c r="C238" s="138"/>
      <c r="D238" s="138"/>
    </row>
    <row r="239" spans="3:4" ht="12.6" customHeight="1" x14ac:dyDescent="0.15">
      <c r="C239" s="138"/>
      <c r="D239" s="138"/>
    </row>
    <row r="240" spans="3:4" ht="12.6" customHeight="1" x14ac:dyDescent="0.15">
      <c r="C240" s="138"/>
      <c r="D240" s="138"/>
    </row>
    <row r="241" spans="3:4" ht="12.6" customHeight="1" x14ac:dyDescent="0.15">
      <c r="C241" s="138"/>
      <c r="D241" s="138"/>
    </row>
    <row r="242" spans="3:4" ht="12.6" customHeight="1" x14ac:dyDescent="0.15">
      <c r="C242" s="138"/>
      <c r="D242" s="138"/>
    </row>
    <row r="243" spans="3:4" ht="12.6" customHeight="1" x14ac:dyDescent="0.15">
      <c r="C243" s="138"/>
      <c r="D243" s="138"/>
    </row>
    <row r="244" spans="3:4" ht="12.6" customHeight="1" x14ac:dyDescent="0.15">
      <c r="C244" s="138"/>
      <c r="D244" s="138"/>
    </row>
    <row r="245" spans="3:4" ht="12.6" customHeight="1" x14ac:dyDescent="0.15">
      <c r="C245" s="138"/>
      <c r="D245" s="138"/>
    </row>
    <row r="246" spans="3:4" ht="12.6" customHeight="1" x14ac:dyDescent="0.15">
      <c r="C246" s="138"/>
      <c r="D246" s="138"/>
    </row>
    <row r="247" spans="3:4" ht="12.6" customHeight="1" x14ac:dyDescent="0.15">
      <c r="C247" s="138"/>
      <c r="D247" s="138"/>
    </row>
    <row r="248" spans="3:4" ht="12.6" customHeight="1" x14ac:dyDescent="0.15">
      <c r="C248" s="138"/>
      <c r="D248" s="138"/>
    </row>
    <row r="249" spans="3:4" ht="12.6" customHeight="1" x14ac:dyDescent="0.15">
      <c r="C249" s="138"/>
      <c r="D249" s="138"/>
    </row>
    <row r="250" spans="3:4" ht="12.6" customHeight="1" x14ac:dyDescent="0.15">
      <c r="C250" s="138"/>
      <c r="D250" s="138"/>
    </row>
    <row r="251" spans="3:4" ht="12.6" customHeight="1" x14ac:dyDescent="0.15">
      <c r="C251" s="138"/>
      <c r="D251" s="138"/>
    </row>
    <row r="252" spans="3:4" ht="12.6" customHeight="1" x14ac:dyDescent="0.15">
      <c r="C252" s="138"/>
      <c r="D252" s="138"/>
    </row>
    <row r="253" spans="3:4" ht="12.6" customHeight="1" x14ac:dyDescent="0.15">
      <c r="C253" s="138"/>
      <c r="D253" s="138"/>
    </row>
    <row r="254" spans="3:4" ht="12.6" customHeight="1" x14ac:dyDescent="0.15">
      <c r="C254" s="138"/>
      <c r="D254" s="138"/>
    </row>
    <row r="255" spans="3:4" ht="12.6" customHeight="1" x14ac:dyDescent="0.15">
      <c r="C255" s="138"/>
      <c r="D255" s="138"/>
    </row>
    <row r="256" spans="3:4" ht="12.6" customHeight="1" x14ac:dyDescent="0.15">
      <c r="C256" s="138"/>
      <c r="D256" s="138"/>
    </row>
    <row r="257" spans="3:4" ht="12.6" customHeight="1" x14ac:dyDescent="0.15">
      <c r="C257" s="138"/>
      <c r="D257" s="138"/>
    </row>
    <row r="258" spans="3:4" ht="12.6" customHeight="1" x14ac:dyDescent="0.15">
      <c r="C258" s="138"/>
      <c r="D258" s="138"/>
    </row>
    <row r="259" spans="3:4" ht="12.6" customHeight="1" x14ac:dyDescent="0.15">
      <c r="C259" s="138"/>
      <c r="D259" s="138"/>
    </row>
    <row r="260" spans="3:4" ht="12.6" customHeight="1" x14ac:dyDescent="0.15">
      <c r="C260" s="138"/>
      <c r="D260" s="138"/>
    </row>
    <row r="261" spans="3:4" ht="12.6" customHeight="1" x14ac:dyDescent="0.15">
      <c r="C261" s="138"/>
      <c r="D261" s="138"/>
    </row>
    <row r="262" spans="3:4" ht="12.6" customHeight="1" x14ac:dyDescent="0.15">
      <c r="C262" s="138"/>
      <c r="D262" s="138"/>
    </row>
    <row r="263" spans="3:4" ht="12.6" customHeight="1" x14ac:dyDescent="0.15">
      <c r="C263" s="138"/>
      <c r="D263" s="138"/>
    </row>
    <row r="264" spans="3:4" ht="12.6" customHeight="1" x14ac:dyDescent="0.15">
      <c r="C264" s="138"/>
      <c r="D264" s="138"/>
    </row>
    <row r="265" spans="3:4" ht="12.6" customHeight="1" x14ac:dyDescent="0.15">
      <c r="C265" s="138"/>
      <c r="D265" s="138"/>
    </row>
    <row r="266" spans="3:4" ht="12.6" customHeight="1" x14ac:dyDescent="0.15">
      <c r="C266" s="138"/>
      <c r="D266" s="138"/>
    </row>
    <row r="267" spans="3:4" ht="12.6" customHeight="1" x14ac:dyDescent="0.15">
      <c r="C267" s="138"/>
      <c r="D267" s="138"/>
    </row>
    <row r="268" spans="3:4" ht="12.6" customHeight="1" x14ac:dyDescent="0.15">
      <c r="C268" s="138"/>
      <c r="D268" s="138"/>
    </row>
    <row r="269" spans="3:4" ht="12.6" customHeight="1" x14ac:dyDescent="0.15">
      <c r="C269" s="138"/>
      <c r="D269" s="138"/>
    </row>
    <row r="270" spans="3:4" ht="12.6" customHeight="1" x14ac:dyDescent="0.15">
      <c r="C270" s="138"/>
      <c r="D270" s="138"/>
    </row>
    <row r="271" spans="3:4" ht="12.6" customHeight="1" x14ac:dyDescent="0.15">
      <c r="C271" s="138"/>
      <c r="D271" s="138"/>
    </row>
    <row r="272" spans="3:4" ht="12.6" customHeight="1" x14ac:dyDescent="0.15">
      <c r="C272" s="138"/>
      <c r="D272" s="138"/>
    </row>
    <row r="273" spans="3:4" ht="12.6" customHeight="1" x14ac:dyDescent="0.15">
      <c r="C273" s="138"/>
      <c r="D273" s="138"/>
    </row>
    <row r="274" spans="3:4" ht="12.6" customHeight="1" x14ac:dyDescent="0.15">
      <c r="C274" s="138"/>
      <c r="D274" s="138"/>
    </row>
    <row r="275" spans="3:4" ht="12.6" customHeight="1" x14ac:dyDescent="0.15">
      <c r="C275" s="138"/>
      <c r="D275" s="138"/>
    </row>
    <row r="276" spans="3:4" ht="12.6" customHeight="1" x14ac:dyDescent="0.15">
      <c r="C276" s="138"/>
      <c r="D276" s="138"/>
    </row>
    <row r="277" spans="3:4" ht="12.6" customHeight="1" x14ac:dyDescent="0.15">
      <c r="C277" s="138"/>
      <c r="D277" s="138"/>
    </row>
    <row r="278" spans="3:4" ht="12.6" customHeight="1" x14ac:dyDescent="0.15">
      <c r="C278" s="138"/>
      <c r="D278" s="138"/>
    </row>
    <row r="279" spans="3:4" ht="12.6" customHeight="1" x14ac:dyDescent="0.15">
      <c r="C279" s="138"/>
      <c r="D279" s="138"/>
    </row>
    <row r="280" spans="3:4" ht="12.6" customHeight="1" x14ac:dyDescent="0.15">
      <c r="C280" s="138"/>
      <c r="D280" s="138"/>
    </row>
    <row r="281" spans="3:4" ht="12.6" customHeight="1" x14ac:dyDescent="0.15">
      <c r="C281" s="138"/>
      <c r="D281" s="138"/>
    </row>
    <row r="282" spans="3:4" ht="12.6" customHeight="1" x14ac:dyDescent="0.15">
      <c r="C282" s="138"/>
      <c r="D282" s="138"/>
    </row>
    <row r="283" spans="3:4" ht="12.6" customHeight="1" x14ac:dyDescent="0.15">
      <c r="C283" s="138"/>
      <c r="D283" s="138"/>
    </row>
    <row r="284" spans="3:4" ht="12.6" customHeight="1" x14ac:dyDescent="0.15">
      <c r="C284" s="138"/>
      <c r="D284" s="138"/>
    </row>
    <row r="285" spans="3:4" ht="12.6" customHeight="1" x14ac:dyDescent="0.15">
      <c r="C285" s="138"/>
      <c r="D285" s="138"/>
    </row>
    <row r="286" spans="3:4" ht="12.6" customHeight="1" x14ac:dyDescent="0.15">
      <c r="C286" s="138"/>
      <c r="D286" s="138"/>
    </row>
    <row r="287" spans="3:4" ht="12.6" customHeight="1" x14ac:dyDescent="0.15">
      <c r="C287" s="138"/>
      <c r="D287" s="138"/>
    </row>
    <row r="288" spans="3:4" ht="12.6" customHeight="1" x14ac:dyDescent="0.15">
      <c r="C288" s="138"/>
      <c r="D288" s="138"/>
    </row>
    <row r="289" spans="3:4" ht="12.6" customHeight="1" x14ac:dyDescent="0.15">
      <c r="C289" s="138"/>
      <c r="D289" s="138"/>
    </row>
    <row r="290" spans="3:4" ht="12.6" customHeight="1" x14ac:dyDescent="0.15">
      <c r="C290" s="138"/>
      <c r="D290" s="138"/>
    </row>
    <row r="291" spans="3:4" ht="12.6" customHeight="1" x14ac:dyDescent="0.15">
      <c r="C291" s="138"/>
      <c r="D291" s="138"/>
    </row>
    <row r="292" spans="3:4" ht="12.6" customHeight="1" x14ac:dyDescent="0.15">
      <c r="C292" s="138"/>
      <c r="D292" s="138"/>
    </row>
    <row r="293" spans="3:4" ht="12.6" customHeight="1" x14ac:dyDescent="0.15">
      <c r="C293" s="138"/>
      <c r="D293" s="138"/>
    </row>
    <row r="294" spans="3:4" ht="12.6" customHeight="1" x14ac:dyDescent="0.15">
      <c r="C294" s="138"/>
      <c r="D294" s="138"/>
    </row>
    <row r="295" spans="3:4" ht="12.6" customHeight="1" x14ac:dyDescent="0.15">
      <c r="C295" s="138"/>
      <c r="D295" s="138"/>
    </row>
    <row r="296" spans="3:4" ht="12.6" customHeight="1" x14ac:dyDescent="0.15">
      <c r="C296" s="138"/>
      <c r="D296" s="138"/>
    </row>
    <row r="297" spans="3:4" ht="12.6" customHeight="1" x14ac:dyDescent="0.15">
      <c r="C297" s="138"/>
      <c r="D297" s="138"/>
    </row>
    <row r="298" spans="3:4" ht="12.6" customHeight="1" x14ac:dyDescent="0.15">
      <c r="C298" s="138"/>
      <c r="D298" s="138"/>
    </row>
    <row r="299" spans="3:4" ht="12.6" customHeight="1" x14ac:dyDescent="0.15">
      <c r="C299" s="138"/>
      <c r="D299" s="138"/>
    </row>
    <row r="300" spans="3:4" ht="12.6" customHeight="1" x14ac:dyDescent="0.15">
      <c r="C300" s="138"/>
      <c r="D300" s="138"/>
    </row>
    <row r="301" spans="3:4" ht="12.6" customHeight="1" x14ac:dyDescent="0.15">
      <c r="C301" s="138"/>
      <c r="D301" s="138"/>
    </row>
    <row r="302" spans="3:4" ht="12.6" customHeight="1" x14ac:dyDescent="0.15">
      <c r="C302" s="138"/>
      <c r="D302" s="138"/>
    </row>
    <row r="303" spans="3:4" ht="12.6" customHeight="1" x14ac:dyDescent="0.15">
      <c r="C303" s="138"/>
      <c r="D303" s="138"/>
    </row>
    <row r="304" spans="3:4" ht="12.6" customHeight="1" x14ac:dyDescent="0.15">
      <c r="C304" s="138"/>
      <c r="D304" s="138"/>
    </row>
    <row r="305" spans="3:4" ht="12.6" customHeight="1" x14ac:dyDescent="0.15">
      <c r="C305" s="138"/>
      <c r="D305" s="138"/>
    </row>
    <row r="306" spans="3:4" ht="12.6" customHeight="1" x14ac:dyDescent="0.15">
      <c r="C306" s="138"/>
      <c r="D306" s="138"/>
    </row>
    <row r="307" spans="3:4" ht="12.6" customHeight="1" x14ac:dyDescent="0.15">
      <c r="C307" s="138"/>
      <c r="D307" s="138"/>
    </row>
    <row r="308" spans="3:4" ht="12.6" customHeight="1" x14ac:dyDescent="0.15">
      <c r="C308" s="138"/>
      <c r="D308" s="138"/>
    </row>
    <row r="309" spans="3:4" ht="12.6" customHeight="1" x14ac:dyDescent="0.15">
      <c r="C309" s="138"/>
      <c r="D309" s="138"/>
    </row>
    <row r="310" spans="3:4" ht="12.6" customHeight="1" x14ac:dyDescent="0.15">
      <c r="C310" s="138"/>
      <c r="D310" s="138"/>
    </row>
    <row r="311" spans="3:4" ht="12.6" customHeight="1" x14ac:dyDescent="0.15">
      <c r="C311" s="138"/>
      <c r="D311" s="138"/>
    </row>
    <row r="312" spans="3:4" ht="12.6" customHeight="1" x14ac:dyDescent="0.15">
      <c r="C312" s="138"/>
      <c r="D312" s="138"/>
    </row>
    <row r="313" spans="3:4" ht="12.6" customHeight="1" x14ac:dyDescent="0.15">
      <c r="C313" s="138"/>
      <c r="D313" s="138"/>
    </row>
    <row r="314" spans="3:4" ht="12.6" customHeight="1" x14ac:dyDescent="0.15">
      <c r="C314" s="138"/>
      <c r="D314" s="138"/>
    </row>
    <row r="315" spans="3:4" ht="12.6" customHeight="1" x14ac:dyDescent="0.15">
      <c r="C315" s="138"/>
      <c r="D315" s="138"/>
    </row>
    <row r="316" spans="3:4" ht="12.6" customHeight="1" x14ac:dyDescent="0.15">
      <c r="C316" s="138"/>
      <c r="D316" s="138"/>
    </row>
    <row r="317" spans="3:4" ht="12.6" customHeight="1" x14ac:dyDescent="0.15">
      <c r="C317" s="138"/>
      <c r="D317" s="138"/>
    </row>
    <row r="318" spans="3:4" ht="12.6" customHeight="1" x14ac:dyDescent="0.15">
      <c r="C318" s="138"/>
      <c r="D318" s="138"/>
    </row>
    <row r="319" spans="3:4" ht="12.6" customHeight="1" x14ac:dyDescent="0.15">
      <c r="C319" s="138"/>
      <c r="D319" s="138"/>
    </row>
    <row r="320" spans="3:4" ht="12.6" customHeight="1" x14ac:dyDescent="0.15">
      <c r="C320" s="138"/>
      <c r="D320" s="138"/>
    </row>
    <row r="321" spans="3:4" ht="12.6" customHeight="1" x14ac:dyDescent="0.15">
      <c r="C321" s="138"/>
      <c r="D321" s="138"/>
    </row>
    <row r="322" spans="3:4" ht="12.6" customHeight="1" x14ac:dyDescent="0.15">
      <c r="C322" s="138"/>
      <c r="D322" s="138"/>
    </row>
    <row r="323" spans="3:4" ht="12.6" customHeight="1" x14ac:dyDescent="0.15">
      <c r="C323" s="138"/>
      <c r="D323" s="138"/>
    </row>
    <row r="324" spans="3:4" ht="12.6" customHeight="1" x14ac:dyDescent="0.15">
      <c r="C324" s="138"/>
      <c r="D324" s="138"/>
    </row>
    <row r="325" spans="3:4" ht="12.6" customHeight="1" x14ac:dyDescent="0.15">
      <c r="C325" s="138"/>
      <c r="D325" s="138"/>
    </row>
    <row r="326" spans="3:4" ht="12.6" customHeight="1" x14ac:dyDescent="0.15">
      <c r="C326" s="138"/>
      <c r="D326" s="138"/>
    </row>
    <row r="327" spans="3:4" ht="12.6" customHeight="1" x14ac:dyDescent="0.15">
      <c r="C327" s="138"/>
      <c r="D327" s="138"/>
    </row>
    <row r="328" spans="3:4" ht="12.6" customHeight="1" x14ac:dyDescent="0.15">
      <c r="C328" s="138"/>
      <c r="D328" s="138"/>
    </row>
    <row r="329" spans="3:4" ht="12.6" customHeight="1" x14ac:dyDescent="0.15">
      <c r="C329" s="138"/>
      <c r="D329" s="138"/>
    </row>
    <row r="330" spans="3:4" x14ac:dyDescent="0.15">
      <c r="C330" s="138"/>
      <c r="D330" s="138"/>
    </row>
    <row r="331" spans="3:4" x14ac:dyDescent="0.15">
      <c r="C331" s="138"/>
      <c r="D331" s="138"/>
    </row>
    <row r="332" spans="3:4" x14ac:dyDescent="0.15">
      <c r="C332" s="138"/>
      <c r="D332" s="138"/>
    </row>
    <row r="333" spans="3:4" x14ac:dyDescent="0.15">
      <c r="C333" s="138"/>
      <c r="D333" s="138"/>
    </row>
    <row r="334" spans="3:4" x14ac:dyDescent="0.15">
      <c r="C334" s="138"/>
      <c r="D334" s="138"/>
    </row>
    <row r="335" spans="3:4" x14ac:dyDescent="0.15">
      <c r="C335" s="138"/>
      <c r="D335" s="138"/>
    </row>
    <row r="336" spans="3:4" x14ac:dyDescent="0.15">
      <c r="C336" s="138"/>
      <c r="D336" s="138"/>
    </row>
    <row r="337" spans="3:4" x14ac:dyDescent="0.15">
      <c r="C337" s="138"/>
      <c r="D337" s="138"/>
    </row>
    <row r="338" spans="3:4" x14ac:dyDescent="0.15">
      <c r="C338" s="138"/>
      <c r="D338" s="138"/>
    </row>
    <row r="339" spans="3:4" x14ac:dyDescent="0.15">
      <c r="C339" s="138"/>
      <c r="D339" s="138"/>
    </row>
    <row r="340" spans="3:4" x14ac:dyDescent="0.15">
      <c r="C340" s="138"/>
      <c r="D340" s="138"/>
    </row>
    <row r="341" spans="3:4" x14ac:dyDescent="0.15">
      <c r="C341" s="138"/>
      <c r="D341" s="138"/>
    </row>
    <row r="342" spans="3:4" x14ac:dyDescent="0.15">
      <c r="C342" s="138"/>
      <c r="D342" s="138"/>
    </row>
    <row r="343" spans="3:4" x14ac:dyDescent="0.15">
      <c r="C343" s="138"/>
      <c r="D343" s="138"/>
    </row>
    <row r="344" spans="3:4" x14ac:dyDescent="0.15">
      <c r="C344" s="138"/>
      <c r="D344" s="138"/>
    </row>
    <row r="345" spans="3:4" x14ac:dyDescent="0.15">
      <c r="C345" s="138"/>
      <c r="D345" s="138"/>
    </row>
    <row r="346" spans="3:4" x14ac:dyDescent="0.15">
      <c r="C346" s="138"/>
      <c r="D346" s="138"/>
    </row>
    <row r="347" spans="3:4" x14ac:dyDescent="0.15">
      <c r="C347" s="138"/>
      <c r="D347" s="138"/>
    </row>
    <row r="348" spans="3:4" x14ac:dyDescent="0.15">
      <c r="C348" s="138"/>
      <c r="D348" s="138"/>
    </row>
    <row r="349" spans="3:4" x14ac:dyDescent="0.15">
      <c r="C349" s="138"/>
      <c r="D349" s="138"/>
    </row>
    <row r="350" spans="3:4" x14ac:dyDescent="0.15">
      <c r="C350" s="138"/>
      <c r="D350" s="138"/>
    </row>
    <row r="351" spans="3:4" x14ac:dyDescent="0.15">
      <c r="C351" s="138"/>
      <c r="D351" s="138"/>
    </row>
    <row r="352" spans="3:4" x14ac:dyDescent="0.15">
      <c r="C352" s="138"/>
      <c r="D352" s="138"/>
    </row>
    <row r="353" spans="3:4" x14ac:dyDescent="0.15">
      <c r="C353" s="138"/>
      <c r="D353" s="138"/>
    </row>
    <row r="354" spans="3:4" x14ac:dyDescent="0.15">
      <c r="C354" s="138"/>
      <c r="D354" s="138"/>
    </row>
    <row r="355" spans="3:4" x14ac:dyDescent="0.15">
      <c r="C355" s="138"/>
      <c r="D355" s="138"/>
    </row>
    <row r="356" spans="3:4" x14ac:dyDescent="0.15">
      <c r="C356" s="138"/>
      <c r="D356" s="138"/>
    </row>
    <row r="357" spans="3:4" x14ac:dyDescent="0.15">
      <c r="C357" s="138"/>
      <c r="D357" s="138"/>
    </row>
    <row r="358" spans="3:4" x14ac:dyDescent="0.15">
      <c r="C358" s="138"/>
      <c r="D358" s="138"/>
    </row>
    <row r="359" spans="3:4" x14ac:dyDescent="0.15">
      <c r="C359" s="138"/>
      <c r="D359" s="138"/>
    </row>
    <row r="360" spans="3:4" x14ac:dyDescent="0.15">
      <c r="C360" s="138"/>
      <c r="D360" s="138"/>
    </row>
    <row r="361" spans="3:4" x14ac:dyDescent="0.15">
      <c r="C361" s="138"/>
      <c r="D361" s="138"/>
    </row>
    <row r="362" spans="3:4" x14ac:dyDescent="0.15">
      <c r="C362" s="138"/>
      <c r="D362" s="138"/>
    </row>
    <row r="363" spans="3:4" x14ac:dyDescent="0.15">
      <c r="C363" s="138"/>
      <c r="D363" s="138"/>
    </row>
    <row r="364" spans="3:4" x14ac:dyDescent="0.15">
      <c r="C364" s="138"/>
      <c r="D364" s="138"/>
    </row>
    <row r="365" spans="3:4" x14ac:dyDescent="0.15">
      <c r="C365" s="138"/>
      <c r="D365" s="138"/>
    </row>
    <row r="366" spans="3:4" x14ac:dyDescent="0.15">
      <c r="C366" s="138"/>
      <c r="D366" s="138"/>
    </row>
    <row r="367" spans="3:4" x14ac:dyDescent="0.15">
      <c r="C367" s="138"/>
      <c r="D367" s="138"/>
    </row>
    <row r="368" spans="3:4" x14ac:dyDescent="0.15">
      <c r="C368" s="138"/>
      <c r="D368" s="138"/>
    </row>
    <row r="369" spans="3:4" x14ac:dyDescent="0.15">
      <c r="C369" s="138"/>
      <c r="D369" s="138"/>
    </row>
    <row r="370" spans="3:4" x14ac:dyDescent="0.15">
      <c r="C370" s="138"/>
      <c r="D370" s="138"/>
    </row>
    <row r="371" spans="3:4" x14ac:dyDescent="0.15">
      <c r="C371" s="138"/>
      <c r="D371" s="138"/>
    </row>
    <row r="372" spans="3:4" x14ac:dyDescent="0.15">
      <c r="C372" s="138"/>
      <c r="D372" s="138"/>
    </row>
    <row r="373" spans="3:4" x14ac:dyDescent="0.15">
      <c r="C373" s="138"/>
      <c r="D373" s="138"/>
    </row>
    <row r="374" spans="3:4" x14ac:dyDescent="0.15">
      <c r="C374" s="138"/>
      <c r="D374" s="138"/>
    </row>
    <row r="375" spans="3:4" x14ac:dyDescent="0.15">
      <c r="C375" s="138"/>
      <c r="D375" s="138"/>
    </row>
    <row r="376" spans="3:4" x14ac:dyDescent="0.15">
      <c r="C376" s="138"/>
      <c r="D376" s="138"/>
    </row>
    <row r="377" spans="3:4" x14ac:dyDescent="0.15">
      <c r="C377" s="138"/>
      <c r="D377" s="138"/>
    </row>
    <row r="378" spans="3:4" x14ac:dyDescent="0.15">
      <c r="C378" s="138"/>
      <c r="D378" s="138"/>
    </row>
    <row r="379" spans="3:4" x14ac:dyDescent="0.15">
      <c r="C379" s="138"/>
      <c r="D379" s="138"/>
    </row>
    <row r="380" spans="3:4" x14ac:dyDescent="0.15">
      <c r="C380" s="138"/>
      <c r="D380" s="138"/>
    </row>
    <row r="381" spans="3:4" x14ac:dyDescent="0.15">
      <c r="C381" s="138"/>
      <c r="D381" s="138"/>
    </row>
    <row r="382" spans="3:4" x14ac:dyDescent="0.15">
      <c r="C382" s="138"/>
      <c r="D382" s="138"/>
    </row>
    <row r="383" spans="3:4" x14ac:dyDescent="0.15">
      <c r="C383" s="138"/>
      <c r="D383" s="138"/>
    </row>
    <row r="384" spans="3:4" x14ac:dyDescent="0.15">
      <c r="C384" s="138"/>
      <c r="D384" s="138"/>
    </row>
    <row r="385" spans="3:4" x14ac:dyDescent="0.15">
      <c r="C385" s="138"/>
      <c r="D385" s="138"/>
    </row>
    <row r="386" spans="3:4" x14ac:dyDescent="0.15">
      <c r="C386" s="138"/>
      <c r="D386" s="138"/>
    </row>
    <row r="387" spans="3:4" x14ac:dyDescent="0.15">
      <c r="C387" s="138"/>
      <c r="D387" s="138"/>
    </row>
    <row r="388" spans="3:4" x14ac:dyDescent="0.15">
      <c r="C388" s="138"/>
      <c r="D388" s="138"/>
    </row>
    <row r="389" spans="3:4" x14ac:dyDescent="0.15">
      <c r="C389" s="138"/>
      <c r="D389" s="138"/>
    </row>
    <row r="390" spans="3:4" x14ac:dyDescent="0.15">
      <c r="C390" s="138"/>
      <c r="D390" s="138"/>
    </row>
    <row r="391" spans="3:4" x14ac:dyDescent="0.15">
      <c r="C391" s="138"/>
      <c r="D391" s="138"/>
    </row>
    <row r="392" spans="3:4" x14ac:dyDescent="0.15">
      <c r="C392" s="138"/>
      <c r="D392" s="138"/>
    </row>
    <row r="393" spans="3:4" x14ac:dyDescent="0.15">
      <c r="C393" s="138"/>
      <c r="D393" s="138"/>
    </row>
    <row r="394" spans="3:4" x14ac:dyDescent="0.15">
      <c r="C394" s="138"/>
      <c r="D394" s="138"/>
    </row>
    <row r="395" spans="3:4" x14ac:dyDescent="0.15">
      <c r="C395" s="138"/>
      <c r="D395" s="138"/>
    </row>
    <row r="396" spans="3:4" x14ac:dyDescent="0.15">
      <c r="C396" s="138"/>
      <c r="D396" s="138"/>
    </row>
    <row r="397" spans="3:4" x14ac:dyDescent="0.15">
      <c r="C397" s="138"/>
      <c r="D397" s="138"/>
    </row>
    <row r="398" spans="3:4" x14ac:dyDescent="0.15">
      <c r="C398" s="138"/>
      <c r="D398" s="138"/>
    </row>
    <row r="399" spans="3:4" x14ac:dyDescent="0.15">
      <c r="C399" s="138"/>
      <c r="D399" s="138"/>
    </row>
    <row r="400" spans="3:4" x14ac:dyDescent="0.15">
      <c r="C400" s="138"/>
      <c r="D400" s="138"/>
    </row>
    <row r="401" spans="3:4" x14ac:dyDescent="0.15">
      <c r="C401" s="138"/>
      <c r="D401" s="138"/>
    </row>
    <row r="402" spans="3:4" x14ac:dyDescent="0.15">
      <c r="C402" s="138"/>
      <c r="D402" s="138"/>
    </row>
    <row r="403" spans="3:4" x14ac:dyDescent="0.15">
      <c r="C403" s="138"/>
      <c r="D403" s="138"/>
    </row>
    <row r="404" spans="3:4" x14ac:dyDescent="0.15">
      <c r="C404" s="138"/>
      <c r="D404" s="138"/>
    </row>
    <row r="405" spans="3:4" x14ac:dyDescent="0.15">
      <c r="C405" s="138"/>
      <c r="D405" s="138"/>
    </row>
    <row r="406" spans="3:4" x14ac:dyDescent="0.15">
      <c r="C406" s="138"/>
      <c r="D406" s="138"/>
    </row>
    <row r="407" spans="3:4" x14ac:dyDescent="0.15">
      <c r="C407" s="138"/>
      <c r="D407" s="138"/>
    </row>
    <row r="408" spans="3:4" x14ac:dyDescent="0.15">
      <c r="C408" s="138"/>
      <c r="D408" s="138"/>
    </row>
    <row r="409" spans="3:4" x14ac:dyDescent="0.15">
      <c r="C409" s="138"/>
      <c r="D409" s="138"/>
    </row>
    <row r="410" spans="3:4" x14ac:dyDescent="0.15">
      <c r="C410" s="138"/>
      <c r="D410" s="138"/>
    </row>
    <row r="411" spans="3:4" x14ac:dyDescent="0.15">
      <c r="C411" s="138"/>
      <c r="D411" s="138"/>
    </row>
    <row r="412" spans="3:4" x14ac:dyDescent="0.15">
      <c r="C412" s="138"/>
      <c r="D412" s="138"/>
    </row>
    <row r="413" spans="3:4" x14ac:dyDescent="0.15">
      <c r="C413" s="138"/>
      <c r="D413" s="138"/>
    </row>
    <row r="414" spans="3:4" x14ac:dyDescent="0.15">
      <c r="C414" s="138"/>
      <c r="D414" s="138"/>
    </row>
    <row r="415" spans="3:4" x14ac:dyDescent="0.15">
      <c r="C415" s="138"/>
      <c r="D415" s="138"/>
    </row>
    <row r="416" spans="3:4" x14ac:dyDescent="0.15">
      <c r="C416" s="138"/>
      <c r="D416" s="138"/>
    </row>
    <row r="417" spans="3:4" x14ac:dyDescent="0.15">
      <c r="C417" s="138"/>
      <c r="D417" s="138"/>
    </row>
    <row r="418" spans="3:4" x14ac:dyDescent="0.15">
      <c r="C418" s="138"/>
      <c r="D418" s="138"/>
    </row>
    <row r="419" spans="3:4" x14ac:dyDescent="0.15">
      <c r="C419" s="138"/>
      <c r="D419" s="138"/>
    </row>
    <row r="420" spans="3:4" x14ac:dyDescent="0.15">
      <c r="C420" s="138"/>
      <c r="D420" s="138"/>
    </row>
    <row r="421" spans="3:4" x14ac:dyDescent="0.15">
      <c r="C421" s="138"/>
      <c r="D421" s="138"/>
    </row>
    <row r="422" spans="3:4" x14ac:dyDescent="0.15">
      <c r="C422" s="138"/>
      <c r="D422" s="138"/>
    </row>
    <row r="423" spans="3:4" x14ac:dyDescent="0.15">
      <c r="C423" s="138"/>
      <c r="D423" s="138"/>
    </row>
    <row r="424" spans="3:4" x14ac:dyDescent="0.15">
      <c r="C424" s="138"/>
      <c r="D424" s="138"/>
    </row>
    <row r="425" spans="3:4" x14ac:dyDescent="0.15">
      <c r="C425" s="138"/>
      <c r="D425" s="138"/>
    </row>
    <row r="426" spans="3:4" x14ac:dyDescent="0.15">
      <c r="C426" s="138"/>
      <c r="D426" s="138"/>
    </row>
    <row r="427" spans="3:4" x14ac:dyDescent="0.15">
      <c r="C427" s="138"/>
      <c r="D427" s="138"/>
    </row>
    <row r="428" spans="3:4" x14ac:dyDescent="0.15">
      <c r="C428" s="138"/>
      <c r="D428" s="138"/>
    </row>
    <row r="429" spans="3:4" x14ac:dyDescent="0.15">
      <c r="C429" s="138"/>
      <c r="D429" s="138"/>
    </row>
    <row r="430" spans="3:4" x14ac:dyDescent="0.15">
      <c r="C430" s="138"/>
      <c r="D430" s="138"/>
    </row>
    <row r="431" spans="3:4" x14ac:dyDescent="0.15">
      <c r="C431" s="138"/>
      <c r="D431" s="138"/>
    </row>
    <row r="432" spans="3:4" x14ac:dyDescent="0.15">
      <c r="C432" s="138"/>
      <c r="D432" s="138"/>
    </row>
    <row r="433" spans="3:4" x14ac:dyDescent="0.15">
      <c r="C433" s="138"/>
      <c r="D433" s="138"/>
    </row>
    <row r="434" spans="3:4" x14ac:dyDescent="0.15">
      <c r="C434" s="138"/>
      <c r="D434" s="138"/>
    </row>
    <row r="435" spans="3:4" x14ac:dyDescent="0.15">
      <c r="C435" s="138"/>
      <c r="D435" s="138"/>
    </row>
    <row r="436" spans="3:4" x14ac:dyDescent="0.15">
      <c r="C436" s="138"/>
      <c r="D436" s="138"/>
    </row>
    <row r="437" spans="3:4" x14ac:dyDescent="0.15">
      <c r="C437" s="138"/>
      <c r="D437" s="138"/>
    </row>
    <row r="438" spans="3:4" x14ac:dyDescent="0.15">
      <c r="C438" s="138"/>
      <c r="D438" s="138"/>
    </row>
    <row r="439" spans="3:4" x14ac:dyDescent="0.15">
      <c r="C439" s="138"/>
      <c r="D439" s="138"/>
    </row>
    <row r="440" spans="3:4" x14ac:dyDescent="0.15">
      <c r="C440" s="138"/>
      <c r="D440" s="138"/>
    </row>
    <row r="441" spans="3:4" x14ac:dyDescent="0.15">
      <c r="C441" s="138"/>
      <c r="D441" s="138"/>
    </row>
    <row r="442" spans="3:4" x14ac:dyDescent="0.15">
      <c r="C442" s="138"/>
      <c r="D442" s="138"/>
    </row>
    <row r="443" spans="3:4" x14ac:dyDescent="0.15">
      <c r="C443" s="138"/>
      <c r="D443" s="138"/>
    </row>
    <row r="444" spans="3:4" x14ac:dyDescent="0.15">
      <c r="C444" s="138"/>
      <c r="D444" s="138"/>
    </row>
    <row r="445" spans="3:4" x14ac:dyDescent="0.15">
      <c r="C445" s="138"/>
      <c r="D445" s="138"/>
    </row>
    <row r="446" spans="3:4" x14ac:dyDescent="0.15">
      <c r="C446" s="138"/>
      <c r="D446" s="138"/>
    </row>
    <row r="447" spans="3:4" x14ac:dyDescent="0.15">
      <c r="C447" s="138"/>
      <c r="D447" s="138"/>
    </row>
    <row r="448" spans="3:4" x14ac:dyDescent="0.15">
      <c r="C448" s="138"/>
      <c r="D448" s="138"/>
    </row>
    <row r="449" spans="3:4" x14ac:dyDescent="0.15">
      <c r="C449" s="138"/>
      <c r="D449" s="138"/>
    </row>
    <row r="450" spans="3:4" x14ac:dyDescent="0.15">
      <c r="C450" s="138"/>
      <c r="D450" s="138"/>
    </row>
    <row r="451" spans="3:4" x14ac:dyDescent="0.15">
      <c r="C451" s="138"/>
      <c r="D451" s="138"/>
    </row>
    <row r="452" spans="3:4" x14ac:dyDescent="0.15">
      <c r="C452" s="138"/>
      <c r="D452" s="138"/>
    </row>
    <row r="453" spans="3:4" x14ac:dyDescent="0.15">
      <c r="C453" s="138"/>
      <c r="D453" s="138"/>
    </row>
    <row r="454" spans="3:4" x14ac:dyDescent="0.15">
      <c r="C454" s="138"/>
      <c r="D454" s="138"/>
    </row>
    <row r="455" spans="3:4" x14ac:dyDescent="0.15">
      <c r="C455" s="138"/>
      <c r="D455" s="138"/>
    </row>
    <row r="456" spans="3:4" x14ac:dyDescent="0.15">
      <c r="C456" s="138"/>
      <c r="D456" s="138"/>
    </row>
    <row r="457" spans="3:4" x14ac:dyDescent="0.15">
      <c r="C457" s="138"/>
      <c r="D457" s="138"/>
    </row>
    <row r="458" spans="3:4" x14ac:dyDescent="0.15">
      <c r="C458" s="138"/>
      <c r="D458" s="138"/>
    </row>
    <row r="459" spans="3:4" x14ac:dyDescent="0.15">
      <c r="C459" s="138"/>
      <c r="D459" s="138"/>
    </row>
    <row r="460" spans="3:4" x14ac:dyDescent="0.15">
      <c r="C460" s="138"/>
      <c r="D460" s="138"/>
    </row>
    <row r="461" spans="3:4" x14ac:dyDescent="0.15">
      <c r="C461" s="138"/>
      <c r="D461" s="138"/>
    </row>
    <row r="462" spans="3:4" x14ac:dyDescent="0.15">
      <c r="C462" s="138"/>
      <c r="D462" s="138"/>
    </row>
    <row r="463" spans="3:4" x14ac:dyDescent="0.15">
      <c r="C463" s="138"/>
      <c r="D463" s="138"/>
    </row>
    <row r="464" spans="3:4" x14ac:dyDescent="0.15">
      <c r="C464" s="138"/>
      <c r="D464" s="138"/>
    </row>
    <row r="465" spans="3:4" x14ac:dyDescent="0.15">
      <c r="C465" s="138"/>
      <c r="D465" s="138"/>
    </row>
    <row r="466" spans="3:4" x14ac:dyDescent="0.15">
      <c r="C466" s="138"/>
      <c r="D466" s="138"/>
    </row>
    <row r="467" spans="3:4" x14ac:dyDescent="0.15">
      <c r="C467" s="138"/>
      <c r="D467" s="138"/>
    </row>
    <row r="468" spans="3:4" x14ac:dyDescent="0.15">
      <c r="C468" s="138"/>
      <c r="D468" s="138"/>
    </row>
    <row r="469" spans="3:4" x14ac:dyDescent="0.15">
      <c r="C469" s="138"/>
      <c r="D469" s="138"/>
    </row>
    <row r="470" spans="3:4" x14ac:dyDescent="0.15">
      <c r="C470" s="138"/>
      <c r="D470" s="138"/>
    </row>
    <row r="471" spans="3:4" x14ac:dyDescent="0.15">
      <c r="C471" s="138"/>
      <c r="D471" s="138"/>
    </row>
    <row r="472" spans="3:4" x14ac:dyDescent="0.15">
      <c r="C472" s="138"/>
      <c r="D472" s="138"/>
    </row>
    <row r="473" spans="3:4" x14ac:dyDescent="0.15">
      <c r="C473" s="138"/>
      <c r="D473" s="138"/>
    </row>
    <row r="474" spans="3:4" x14ac:dyDescent="0.15">
      <c r="C474" s="138"/>
      <c r="D474" s="138"/>
    </row>
    <row r="475" spans="3:4" x14ac:dyDescent="0.15">
      <c r="C475" s="138"/>
      <c r="D475" s="138"/>
    </row>
    <row r="476" spans="3:4" x14ac:dyDescent="0.15">
      <c r="C476" s="138"/>
      <c r="D476" s="138"/>
    </row>
    <row r="477" spans="3:4" x14ac:dyDescent="0.15">
      <c r="C477" s="138"/>
      <c r="D477" s="138"/>
    </row>
    <row r="478" spans="3:4" x14ac:dyDescent="0.15">
      <c r="C478" s="138"/>
      <c r="D478" s="138"/>
    </row>
    <row r="479" spans="3:4" x14ac:dyDescent="0.15">
      <c r="C479" s="138"/>
      <c r="D479" s="138"/>
    </row>
    <row r="480" spans="3:4" x14ac:dyDescent="0.15">
      <c r="C480" s="138"/>
      <c r="D480" s="138"/>
    </row>
    <row r="481" spans="3:4" x14ac:dyDescent="0.15">
      <c r="C481" s="138"/>
      <c r="D481" s="138"/>
    </row>
    <row r="482" spans="3:4" x14ac:dyDescent="0.15">
      <c r="C482" s="138"/>
      <c r="D482" s="138"/>
    </row>
    <row r="483" spans="3:4" x14ac:dyDescent="0.15">
      <c r="C483" s="138"/>
      <c r="D483" s="138"/>
    </row>
    <row r="484" spans="3:4" x14ac:dyDescent="0.15">
      <c r="C484" s="138"/>
      <c r="D484" s="138"/>
    </row>
    <row r="485" spans="3:4" x14ac:dyDescent="0.15">
      <c r="C485" s="138"/>
      <c r="D485" s="138"/>
    </row>
    <row r="486" spans="3:4" x14ac:dyDescent="0.15">
      <c r="C486" s="138"/>
      <c r="D486" s="138"/>
    </row>
    <row r="487" spans="3:4" x14ac:dyDescent="0.15">
      <c r="C487" s="138"/>
      <c r="D487" s="138"/>
    </row>
    <row r="488" spans="3:4" x14ac:dyDescent="0.15">
      <c r="C488" s="138"/>
      <c r="D488" s="138"/>
    </row>
    <row r="489" spans="3:4" x14ac:dyDescent="0.15">
      <c r="C489" s="138"/>
      <c r="D489" s="138"/>
    </row>
    <row r="490" spans="3:4" x14ac:dyDescent="0.15">
      <c r="C490" s="138"/>
      <c r="D490" s="138"/>
    </row>
    <row r="491" spans="3:4" x14ac:dyDescent="0.15">
      <c r="C491" s="138"/>
      <c r="D491" s="138"/>
    </row>
    <row r="492" spans="3:4" x14ac:dyDescent="0.15">
      <c r="C492" s="138"/>
      <c r="D492" s="138"/>
    </row>
    <row r="493" spans="3:4" x14ac:dyDescent="0.15">
      <c r="C493" s="138"/>
      <c r="D493" s="138"/>
    </row>
    <row r="494" spans="3:4" x14ac:dyDescent="0.15">
      <c r="C494" s="138"/>
      <c r="D494" s="138"/>
    </row>
    <row r="495" spans="3:4" x14ac:dyDescent="0.15">
      <c r="C495" s="138"/>
      <c r="D495" s="138"/>
    </row>
    <row r="496" spans="3:4" x14ac:dyDescent="0.15">
      <c r="C496" s="138"/>
      <c r="D496" s="138"/>
    </row>
    <row r="497" spans="3:4" x14ac:dyDescent="0.15">
      <c r="C497" s="138"/>
      <c r="D497" s="138"/>
    </row>
    <row r="498" spans="3:4" x14ac:dyDescent="0.15">
      <c r="C498" s="138"/>
      <c r="D498" s="138"/>
    </row>
    <row r="499" spans="3:4" x14ac:dyDescent="0.15">
      <c r="C499" s="138"/>
      <c r="D499" s="138"/>
    </row>
    <row r="500" spans="3:4" x14ac:dyDescent="0.15">
      <c r="C500" s="138"/>
      <c r="D500" s="138"/>
    </row>
    <row r="501" spans="3:4" x14ac:dyDescent="0.15">
      <c r="C501" s="138"/>
      <c r="D501" s="138"/>
    </row>
    <row r="502" spans="3:4" x14ac:dyDescent="0.15">
      <c r="C502" s="138"/>
      <c r="D502" s="138"/>
    </row>
    <row r="503" spans="3:4" x14ac:dyDescent="0.15">
      <c r="C503" s="138"/>
      <c r="D503" s="138"/>
    </row>
    <row r="504" spans="3:4" x14ac:dyDescent="0.15">
      <c r="C504" s="138"/>
      <c r="D504" s="138"/>
    </row>
    <row r="505" spans="3:4" x14ac:dyDescent="0.15">
      <c r="C505" s="138"/>
      <c r="D505" s="138"/>
    </row>
    <row r="506" spans="3:4" x14ac:dyDescent="0.15">
      <c r="C506" s="138"/>
      <c r="D506" s="138"/>
    </row>
    <row r="507" spans="3:4" x14ac:dyDescent="0.15">
      <c r="C507" s="138"/>
      <c r="D507" s="138"/>
    </row>
    <row r="508" spans="3:4" x14ac:dyDescent="0.15">
      <c r="C508" s="138"/>
      <c r="D508" s="138"/>
    </row>
    <row r="509" spans="3:4" x14ac:dyDescent="0.15">
      <c r="C509" s="138"/>
      <c r="D509" s="138"/>
    </row>
    <row r="510" spans="3:4" x14ac:dyDescent="0.15">
      <c r="C510" s="138"/>
      <c r="D510" s="138"/>
    </row>
    <row r="511" spans="3:4" x14ac:dyDescent="0.15">
      <c r="C511" s="138"/>
      <c r="D511" s="138"/>
    </row>
    <row r="512" spans="3:4" x14ac:dyDescent="0.15">
      <c r="C512" s="138"/>
      <c r="D512" s="138"/>
    </row>
    <row r="513" spans="3:4" x14ac:dyDescent="0.15">
      <c r="C513" s="138"/>
      <c r="D513" s="138"/>
    </row>
    <row r="514" spans="3:4" x14ac:dyDescent="0.15">
      <c r="C514" s="138"/>
      <c r="D514" s="138"/>
    </row>
    <row r="515" spans="3:4" x14ac:dyDescent="0.15">
      <c r="C515" s="138"/>
      <c r="D515" s="138"/>
    </row>
    <row r="516" spans="3:4" x14ac:dyDescent="0.15">
      <c r="C516" s="138"/>
      <c r="D516" s="138"/>
    </row>
    <row r="517" spans="3:4" x14ac:dyDescent="0.15">
      <c r="C517" s="138"/>
      <c r="D517" s="138"/>
    </row>
    <row r="518" spans="3:4" x14ac:dyDescent="0.15">
      <c r="C518" s="138"/>
      <c r="D518" s="138"/>
    </row>
    <row r="519" spans="3:4" x14ac:dyDescent="0.15">
      <c r="C519" s="138"/>
      <c r="D519" s="138"/>
    </row>
    <row r="520" spans="3:4" x14ac:dyDescent="0.15">
      <c r="C520" s="138"/>
      <c r="D520" s="138"/>
    </row>
    <row r="521" spans="3:4" x14ac:dyDescent="0.15">
      <c r="C521" s="138"/>
      <c r="D521" s="138"/>
    </row>
    <row r="522" spans="3:4" x14ac:dyDescent="0.15">
      <c r="C522" s="138"/>
      <c r="D522" s="138"/>
    </row>
    <row r="523" spans="3:4" x14ac:dyDescent="0.15">
      <c r="C523" s="138"/>
      <c r="D523" s="138"/>
    </row>
    <row r="524" spans="3:4" x14ac:dyDescent="0.15">
      <c r="C524" s="138"/>
      <c r="D524" s="138"/>
    </row>
    <row r="525" spans="3:4" x14ac:dyDescent="0.15">
      <c r="C525" s="138"/>
      <c r="D525" s="138"/>
    </row>
    <row r="526" spans="3:4" x14ac:dyDescent="0.15">
      <c r="C526" s="138"/>
      <c r="D526" s="138"/>
    </row>
    <row r="527" spans="3:4" x14ac:dyDescent="0.15">
      <c r="C527" s="138"/>
      <c r="D527" s="138"/>
    </row>
    <row r="528" spans="3:4" x14ac:dyDescent="0.15">
      <c r="C528" s="138"/>
      <c r="D528" s="138"/>
    </row>
    <row r="529" spans="3:4" x14ac:dyDescent="0.15">
      <c r="C529" s="138"/>
      <c r="D529" s="138"/>
    </row>
    <row r="530" spans="3:4" x14ac:dyDescent="0.15">
      <c r="C530" s="138"/>
      <c r="D530" s="138"/>
    </row>
    <row r="531" spans="3:4" x14ac:dyDescent="0.15">
      <c r="C531" s="138"/>
      <c r="D531" s="138"/>
    </row>
    <row r="532" spans="3:4" x14ac:dyDescent="0.15">
      <c r="C532" s="138"/>
      <c r="D532" s="138"/>
    </row>
    <row r="533" spans="3:4" x14ac:dyDescent="0.15">
      <c r="C533" s="138"/>
      <c r="D533" s="138"/>
    </row>
    <row r="534" spans="3:4" x14ac:dyDescent="0.15">
      <c r="C534" s="138"/>
      <c r="D534" s="138"/>
    </row>
    <row r="535" spans="3:4" x14ac:dyDescent="0.15">
      <c r="C535" s="138"/>
      <c r="D535" s="138"/>
    </row>
    <row r="536" spans="3:4" x14ac:dyDescent="0.15">
      <c r="C536" s="138"/>
      <c r="D536" s="138"/>
    </row>
    <row r="537" spans="3:4" x14ac:dyDescent="0.15">
      <c r="C537" s="138"/>
      <c r="D537" s="138"/>
    </row>
    <row r="538" spans="3:4" x14ac:dyDescent="0.15">
      <c r="C538" s="138"/>
      <c r="D538" s="138"/>
    </row>
    <row r="539" spans="3:4" x14ac:dyDescent="0.15">
      <c r="C539" s="138"/>
      <c r="D539" s="138"/>
    </row>
    <row r="540" spans="3:4" x14ac:dyDescent="0.15">
      <c r="C540" s="138"/>
      <c r="D540" s="138"/>
    </row>
    <row r="541" spans="3:4" x14ac:dyDescent="0.15">
      <c r="C541" s="138"/>
      <c r="D541" s="138"/>
    </row>
    <row r="542" spans="3:4" x14ac:dyDescent="0.15">
      <c r="C542" s="138"/>
      <c r="D542" s="138"/>
    </row>
    <row r="543" spans="3:4" x14ac:dyDescent="0.15">
      <c r="C543" s="138"/>
      <c r="D543" s="138"/>
    </row>
    <row r="544" spans="3:4" x14ac:dyDescent="0.15">
      <c r="C544" s="138"/>
      <c r="D544" s="138"/>
    </row>
    <row r="545" spans="3:4" x14ac:dyDescent="0.15">
      <c r="C545" s="138"/>
      <c r="D545" s="138"/>
    </row>
    <row r="546" spans="3:4" x14ac:dyDescent="0.15">
      <c r="C546" s="138"/>
      <c r="D546" s="138"/>
    </row>
    <row r="547" spans="3:4" x14ac:dyDescent="0.15">
      <c r="C547" s="138"/>
      <c r="D547" s="138"/>
    </row>
    <row r="548" spans="3:4" x14ac:dyDescent="0.15">
      <c r="C548" s="138"/>
      <c r="D548" s="138"/>
    </row>
    <row r="549" spans="3:4" x14ac:dyDescent="0.15">
      <c r="C549" s="138"/>
      <c r="D549" s="138"/>
    </row>
    <row r="550" spans="3:4" x14ac:dyDescent="0.15">
      <c r="C550" s="138"/>
      <c r="D550" s="138"/>
    </row>
    <row r="551" spans="3:4" x14ac:dyDescent="0.15">
      <c r="C551" s="138"/>
      <c r="D551" s="138"/>
    </row>
    <row r="552" spans="3:4" x14ac:dyDescent="0.15">
      <c r="C552" s="138"/>
      <c r="D552" s="138"/>
    </row>
    <row r="553" spans="3:4" x14ac:dyDescent="0.15">
      <c r="C553" s="138"/>
      <c r="D553" s="138"/>
    </row>
    <row r="554" spans="3:4" x14ac:dyDescent="0.15">
      <c r="C554" s="138"/>
      <c r="D554" s="138"/>
    </row>
    <row r="555" spans="3:4" x14ac:dyDescent="0.15">
      <c r="C555" s="138"/>
      <c r="D555" s="138"/>
    </row>
    <row r="556" spans="3:4" x14ac:dyDescent="0.15">
      <c r="C556" s="138"/>
      <c r="D556" s="138"/>
    </row>
    <row r="557" spans="3:4" x14ac:dyDescent="0.15">
      <c r="C557" s="138"/>
      <c r="D557" s="138"/>
    </row>
    <row r="558" spans="3:4" x14ac:dyDescent="0.15">
      <c r="C558" s="138"/>
      <c r="D558" s="138"/>
    </row>
    <row r="559" spans="3:4" x14ac:dyDescent="0.15">
      <c r="C559" s="138"/>
      <c r="D559" s="138"/>
    </row>
    <row r="560" spans="3:4" x14ac:dyDescent="0.15">
      <c r="C560" s="138"/>
      <c r="D560" s="138"/>
    </row>
    <row r="561" spans="3:4" x14ac:dyDescent="0.15">
      <c r="C561" s="138"/>
      <c r="D561" s="138"/>
    </row>
    <row r="562" spans="3:4" x14ac:dyDescent="0.15">
      <c r="C562" s="138"/>
      <c r="D562" s="138"/>
    </row>
    <row r="563" spans="3:4" x14ac:dyDescent="0.15">
      <c r="C563" s="138"/>
      <c r="D563" s="138"/>
    </row>
    <row r="564" spans="3:4" x14ac:dyDescent="0.15">
      <c r="C564" s="138"/>
      <c r="D564" s="138"/>
    </row>
    <row r="565" spans="3:4" x14ac:dyDescent="0.15">
      <c r="C565" s="138"/>
      <c r="D565" s="138"/>
    </row>
    <row r="566" spans="3:4" x14ac:dyDescent="0.15">
      <c r="C566" s="138"/>
      <c r="D566" s="138"/>
    </row>
    <row r="567" spans="3:4" x14ac:dyDescent="0.15">
      <c r="C567" s="138"/>
      <c r="D567" s="138"/>
    </row>
    <row r="568" spans="3:4" x14ac:dyDescent="0.15">
      <c r="C568" s="138"/>
      <c r="D568" s="138"/>
    </row>
    <row r="569" spans="3:4" x14ac:dyDescent="0.15">
      <c r="C569" s="138"/>
      <c r="D569" s="138"/>
    </row>
    <row r="570" spans="3:4" x14ac:dyDescent="0.15">
      <c r="C570" s="138"/>
      <c r="D570" s="138"/>
    </row>
    <row r="571" spans="3:4" x14ac:dyDescent="0.15">
      <c r="C571" s="138"/>
      <c r="D571" s="138"/>
    </row>
    <row r="572" spans="3:4" x14ac:dyDescent="0.15">
      <c r="C572" s="138"/>
      <c r="D572" s="138"/>
    </row>
    <row r="573" spans="3:4" x14ac:dyDescent="0.15">
      <c r="C573" s="138"/>
      <c r="D573" s="138"/>
    </row>
    <row r="574" spans="3:4" x14ac:dyDescent="0.15">
      <c r="C574" s="138"/>
      <c r="D574" s="138"/>
    </row>
    <row r="575" spans="3:4" x14ac:dyDescent="0.15">
      <c r="C575" s="138"/>
      <c r="D575" s="138"/>
    </row>
    <row r="576" spans="3:4" x14ac:dyDescent="0.15">
      <c r="C576" s="138"/>
      <c r="D576" s="138"/>
    </row>
    <row r="577" spans="3:4" x14ac:dyDescent="0.15">
      <c r="C577" s="138"/>
      <c r="D577" s="138"/>
    </row>
    <row r="578" spans="3:4" x14ac:dyDescent="0.15">
      <c r="C578" s="138"/>
      <c r="D578" s="138"/>
    </row>
    <row r="579" spans="3:4" x14ac:dyDescent="0.15">
      <c r="C579" s="138"/>
      <c r="D579" s="138"/>
    </row>
    <row r="580" spans="3:4" x14ac:dyDescent="0.15">
      <c r="C580" s="138"/>
      <c r="D580" s="138"/>
    </row>
    <row r="581" spans="3:4" x14ac:dyDescent="0.15">
      <c r="C581" s="138"/>
      <c r="D581" s="138"/>
    </row>
    <row r="582" spans="3:4" x14ac:dyDescent="0.15">
      <c r="C582" s="138"/>
      <c r="D582" s="138"/>
    </row>
    <row r="583" spans="3:4" x14ac:dyDescent="0.15">
      <c r="C583" s="138"/>
      <c r="D583" s="138"/>
    </row>
    <row r="584" spans="3:4" x14ac:dyDescent="0.15">
      <c r="C584" s="138"/>
      <c r="D584" s="138"/>
    </row>
    <row r="585" spans="3:4" x14ac:dyDescent="0.15">
      <c r="C585" s="138"/>
      <c r="D585" s="138"/>
    </row>
    <row r="586" spans="3:4" x14ac:dyDescent="0.15">
      <c r="C586" s="138"/>
      <c r="D586" s="138"/>
    </row>
    <row r="587" spans="3:4" x14ac:dyDescent="0.15">
      <c r="C587" s="138"/>
      <c r="D587" s="138"/>
    </row>
    <row r="588" spans="3:4" x14ac:dyDescent="0.15">
      <c r="C588" s="138"/>
      <c r="D588" s="138"/>
    </row>
    <row r="589" spans="3:4" x14ac:dyDescent="0.15">
      <c r="C589" s="138"/>
      <c r="D589" s="138"/>
    </row>
    <row r="590" spans="3:4" x14ac:dyDescent="0.15">
      <c r="C590" s="138"/>
      <c r="D590" s="138"/>
    </row>
    <row r="591" spans="3:4" x14ac:dyDescent="0.15">
      <c r="C591" s="138"/>
      <c r="D591" s="138"/>
    </row>
    <row r="592" spans="3:4" x14ac:dyDescent="0.15">
      <c r="C592" s="138"/>
      <c r="D592" s="138"/>
    </row>
    <row r="593" spans="3:4" x14ac:dyDescent="0.15">
      <c r="C593" s="138"/>
      <c r="D593" s="138"/>
    </row>
    <row r="594" spans="3:4" x14ac:dyDescent="0.15">
      <c r="C594" s="138"/>
      <c r="D594" s="138"/>
    </row>
    <row r="595" spans="3:4" x14ac:dyDescent="0.15">
      <c r="C595" s="138"/>
      <c r="D595" s="138"/>
    </row>
    <row r="596" spans="3:4" x14ac:dyDescent="0.15">
      <c r="C596" s="138"/>
      <c r="D596" s="138"/>
    </row>
    <row r="597" spans="3:4" x14ac:dyDescent="0.15">
      <c r="C597" s="138"/>
      <c r="D597" s="138"/>
    </row>
    <row r="598" spans="3:4" x14ac:dyDescent="0.15">
      <c r="C598" s="138"/>
      <c r="D598" s="138"/>
    </row>
    <row r="599" spans="3:4" x14ac:dyDescent="0.15">
      <c r="C599" s="138"/>
      <c r="D599" s="138"/>
    </row>
    <row r="600" spans="3:4" x14ac:dyDescent="0.15">
      <c r="C600" s="138"/>
      <c r="D600" s="138"/>
    </row>
    <row r="601" spans="3:4" x14ac:dyDescent="0.15">
      <c r="C601" s="138"/>
      <c r="D601" s="138"/>
    </row>
    <row r="602" spans="3:4" x14ac:dyDescent="0.15">
      <c r="C602" s="138"/>
      <c r="D602" s="138"/>
    </row>
    <row r="603" spans="3:4" x14ac:dyDescent="0.15">
      <c r="C603" s="138"/>
      <c r="D603" s="138"/>
    </row>
    <row r="604" spans="3:4" x14ac:dyDescent="0.15">
      <c r="C604" s="138"/>
      <c r="D604" s="138"/>
    </row>
    <row r="605" spans="3:4" x14ac:dyDescent="0.15">
      <c r="C605" s="138"/>
      <c r="D605" s="138"/>
    </row>
    <row r="606" spans="3:4" x14ac:dyDescent="0.15">
      <c r="C606" s="138"/>
      <c r="D606" s="138"/>
    </row>
    <row r="607" spans="3:4" x14ac:dyDescent="0.15">
      <c r="C607" s="138"/>
      <c r="D607" s="138"/>
    </row>
    <row r="608" spans="3:4" x14ac:dyDescent="0.15">
      <c r="C608" s="138"/>
      <c r="D608" s="138"/>
    </row>
    <row r="609" spans="3:4" x14ac:dyDescent="0.15">
      <c r="C609" s="138"/>
      <c r="D609" s="138"/>
    </row>
    <row r="610" spans="3:4" x14ac:dyDescent="0.15">
      <c r="C610" s="138"/>
      <c r="D610" s="138"/>
    </row>
    <row r="611" spans="3:4" x14ac:dyDescent="0.15">
      <c r="C611" s="138"/>
      <c r="D611" s="138"/>
    </row>
    <row r="612" spans="3:4" x14ac:dyDescent="0.15">
      <c r="C612" s="138"/>
      <c r="D612" s="138"/>
    </row>
    <row r="613" spans="3:4" x14ac:dyDescent="0.15">
      <c r="C613" s="138"/>
      <c r="D613" s="138"/>
    </row>
    <row r="614" spans="3:4" x14ac:dyDescent="0.15">
      <c r="C614" s="138"/>
      <c r="D614" s="138"/>
    </row>
    <row r="615" spans="3:4" x14ac:dyDescent="0.15">
      <c r="C615" s="138"/>
      <c r="D615" s="138"/>
    </row>
    <row r="616" spans="3:4" x14ac:dyDescent="0.15">
      <c r="C616" s="138"/>
      <c r="D616" s="138"/>
    </row>
    <row r="617" spans="3:4" x14ac:dyDescent="0.15">
      <c r="C617" s="138"/>
      <c r="D617" s="138"/>
    </row>
    <row r="618" spans="3:4" x14ac:dyDescent="0.15">
      <c r="C618" s="138"/>
      <c r="D618" s="138"/>
    </row>
    <row r="619" spans="3:4" x14ac:dyDescent="0.15">
      <c r="C619" s="138"/>
      <c r="D619" s="138"/>
    </row>
    <row r="620" spans="3:4" x14ac:dyDescent="0.15">
      <c r="C620" s="138"/>
      <c r="D620" s="138"/>
    </row>
    <row r="621" spans="3:4" x14ac:dyDescent="0.15">
      <c r="C621" s="138"/>
      <c r="D621" s="138"/>
    </row>
    <row r="622" spans="3:4" x14ac:dyDescent="0.15">
      <c r="C622" s="138"/>
      <c r="D622" s="138"/>
    </row>
    <row r="623" spans="3:4" x14ac:dyDescent="0.15">
      <c r="C623" s="138"/>
      <c r="D623" s="138"/>
    </row>
    <row r="624" spans="3:4" x14ac:dyDescent="0.15">
      <c r="C624" s="138"/>
      <c r="D624" s="138"/>
    </row>
    <row r="625" spans="3:4" x14ac:dyDescent="0.15">
      <c r="C625" s="138"/>
      <c r="D625" s="138"/>
    </row>
    <row r="626" spans="3:4" x14ac:dyDescent="0.15">
      <c r="C626" s="138"/>
      <c r="D626" s="138"/>
    </row>
    <row r="627" spans="3:4" x14ac:dyDescent="0.15">
      <c r="C627" s="138"/>
      <c r="D627" s="138"/>
    </row>
    <row r="628" spans="3:4" x14ac:dyDescent="0.15">
      <c r="C628" s="138"/>
      <c r="D628" s="138"/>
    </row>
    <row r="629" spans="3:4" x14ac:dyDescent="0.15">
      <c r="C629" s="138"/>
      <c r="D629" s="138"/>
    </row>
    <row r="630" spans="3:4" x14ac:dyDescent="0.15">
      <c r="C630" s="138"/>
      <c r="D630" s="138"/>
    </row>
    <row r="631" spans="3:4" x14ac:dyDescent="0.15">
      <c r="C631" s="138"/>
      <c r="D631" s="138"/>
    </row>
    <row r="632" spans="3:4" x14ac:dyDescent="0.15">
      <c r="C632" s="138"/>
      <c r="D632" s="138"/>
    </row>
    <row r="633" spans="3:4" x14ac:dyDescent="0.15">
      <c r="C633" s="138"/>
      <c r="D633" s="138"/>
    </row>
    <row r="634" spans="3:4" x14ac:dyDescent="0.15">
      <c r="C634" s="138"/>
      <c r="D634" s="138"/>
    </row>
    <row r="635" spans="3:4" x14ac:dyDescent="0.15">
      <c r="C635" s="138"/>
      <c r="D635" s="138"/>
    </row>
    <row r="636" spans="3:4" x14ac:dyDescent="0.15">
      <c r="C636" s="138"/>
      <c r="D636" s="138"/>
    </row>
    <row r="637" spans="3:4" x14ac:dyDescent="0.15">
      <c r="C637" s="138"/>
      <c r="D637" s="138"/>
    </row>
    <row r="638" spans="3:4" x14ac:dyDescent="0.15">
      <c r="C638" s="138"/>
      <c r="D638" s="138"/>
    </row>
    <row r="639" spans="3:4" x14ac:dyDescent="0.15">
      <c r="C639" s="138"/>
      <c r="D639" s="138"/>
    </row>
    <row r="640" spans="3:4" x14ac:dyDescent="0.15">
      <c r="C640" s="138"/>
      <c r="D640" s="138"/>
    </row>
    <row r="641" spans="3:4" x14ac:dyDescent="0.15">
      <c r="C641" s="138"/>
      <c r="D641" s="138"/>
    </row>
    <row r="642" spans="3:4" x14ac:dyDescent="0.15">
      <c r="C642" s="138"/>
      <c r="D642" s="138"/>
    </row>
    <row r="643" spans="3:4" x14ac:dyDescent="0.15">
      <c r="C643" s="138"/>
      <c r="D643" s="138"/>
    </row>
    <row r="644" spans="3:4" x14ac:dyDescent="0.15">
      <c r="C644" s="138"/>
      <c r="D644" s="138"/>
    </row>
    <row r="645" spans="3:4" x14ac:dyDescent="0.15">
      <c r="C645" s="138"/>
      <c r="D645" s="138"/>
    </row>
    <row r="646" spans="3:4" x14ac:dyDescent="0.15">
      <c r="C646" s="138"/>
      <c r="D646" s="138"/>
    </row>
    <row r="647" spans="3:4" x14ac:dyDescent="0.15">
      <c r="C647" s="138"/>
      <c r="D647" s="138"/>
    </row>
    <row r="648" spans="3:4" x14ac:dyDescent="0.15">
      <c r="C648" s="138"/>
      <c r="D648" s="138"/>
    </row>
    <row r="649" spans="3:4" x14ac:dyDescent="0.15">
      <c r="C649" s="138"/>
      <c r="D649" s="138"/>
    </row>
    <row r="650" spans="3:4" x14ac:dyDescent="0.15">
      <c r="C650" s="138"/>
      <c r="D650" s="138"/>
    </row>
    <row r="651" spans="3:4" x14ac:dyDescent="0.15">
      <c r="C651" s="138"/>
      <c r="D651" s="138"/>
    </row>
    <row r="652" spans="3:4" x14ac:dyDescent="0.15">
      <c r="C652" s="138"/>
      <c r="D652" s="138"/>
    </row>
    <row r="653" spans="3:4" x14ac:dyDescent="0.15">
      <c r="C653" s="138"/>
      <c r="D653" s="138"/>
    </row>
    <row r="654" spans="3:4" x14ac:dyDescent="0.15">
      <c r="C654" s="138"/>
      <c r="D654" s="138"/>
    </row>
    <row r="655" spans="3:4" x14ac:dyDescent="0.15">
      <c r="C655" s="138"/>
      <c r="D655" s="138"/>
    </row>
    <row r="656" spans="3:4" x14ac:dyDescent="0.15">
      <c r="C656" s="138"/>
      <c r="D656" s="138"/>
    </row>
    <row r="657" spans="3:4" x14ac:dyDescent="0.15">
      <c r="C657" s="138"/>
      <c r="D657" s="138"/>
    </row>
    <row r="658" spans="3:4" x14ac:dyDescent="0.15">
      <c r="C658" s="138"/>
      <c r="D658" s="138"/>
    </row>
    <row r="659" spans="3:4" x14ac:dyDescent="0.15">
      <c r="C659" s="138"/>
      <c r="D659" s="138"/>
    </row>
    <row r="660" spans="3:4" x14ac:dyDescent="0.15">
      <c r="C660" s="138"/>
      <c r="D660" s="138"/>
    </row>
    <row r="661" spans="3:4" x14ac:dyDescent="0.15">
      <c r="C661" s="138"/>
      <c r="D661" s="138"/>
    </row>
    <row r="662" spans="3:4" x14ac:dyDescent="0.15">
      <c r="C662" s="138"/>
      <c r="D662" s="138"/>
    </row>
    <row r="663" spans="3:4" x14ac:dyDescent="0.15">
      <c r="C663" s="138"/>
      <c r="D663" s="138"/>
    </row>
    <row r="664" spans="3:4" x14ac:dyDescent="0.15">
      <c r="C664" s="138"/>
      <c r="D664" s="138"/>
    </row>
    <row r="665" spans="3:4" x14ac:dyDescent="0.15">
      <c r="C665" s="138"/>
      <c r="D665" s="138"/>
    </row>
    <row r="666" spans="3:4" x14ac:dyDescent="0.15">
      <c r="C666" s="138"/>
      <c r="D666" s="138"/>
    </row>
    <row r="667" spans="3:4" x14ac:dyDescent="0.15">
      <c r="C667" s="138"/>
      <c r="D667" s="138"/>
    </row>
    <row r="668" spans="3:4" x14ac:dyDescent="0.15">
      <c r="C668" s="138"/>
      <c r="D668" s="138"/>
    </row>
    <row r="669" spans="3:4" x14ac:dyDescent="0.15">
      <c r="C669" s="138"/>
      <c r="D669" s="138"/>
    </row>
    <row r="670" spans="3:4" x14ac:dyDescent="0.15">
      <c r="C670" s="138"/>
      <c r="D670" s="138"/>
    </row>
    <row r="671" spans="3:4" x14ac:dyDescent="0.15">
      <c r="C671" s="138"/>
      <c r="D671" s="138"/>
    </row>
    <row r="672" spans="3:4" x14ac:dyDescent="0.15">
      <c r="C672" s="138"/>
      <c r="D672" s="138"/>
    </row>
    <row r="673" spans="3:4" x14ac:dyDescent="0.15">
      <c r="C673" s="138"/>
      <c r="D673" s="138"/>
    </row>
    <row r="674" spans="3:4" x14ac:dyDescent="0.15">
      <c r="C674" s="138"/>
      <c r="D674" s="138"/>
    </row>
    <row r="675" spans="3:4" x14ac:dyDescent="0.15">
      <c r="C675" s="138"/>
      <c r="D675" s="138"/>
    </row>
    <row r="676" spans="3:4" x14ac:dyDescent="0.15">
      <c r="C676" s="138"/>
      <c r="D676" s="138"/>
    </row>
    <row r="677" spans="3:4" x14ac:dyDescent="0.15">
      <c r="C677" s="138"/>
      <c r="D677" s="138"/>
    </row>
    <row r="678" spans="3:4" x14ac:dyDescent="0.15">
      <c r="C678" s="138"/>
      <c r="D678" s="138"/>
    </row>
    <row r="679" spans="3:4" x14ac:dyDescent="0.15">
      <c r="C679" s="138"/>
      <c r="D679" s="138"/>
    </row>
    <row r="680" spans="3:4" x14ac:dyDescent="0.15">
      <c r="C680" s="138"/>
      <c r="D680" s="138"/>
    </row>
    <row r="681" spans="3:4" x14ac:dyDescent="0.15">
      <c r="C681" s="138"/>
      <c r="D681" s="138"/>
    </row>
    <row r="682" spans="3:4" x14ac:dyDescent="0.15">
      <c r="C682" s="138"/>
      <c r="D682" s="138"/>
    </row>
    <row r="683" spans="3:4" x14ac:dyDescent="0.15">
      <c r="C683" s="138"/>
      <c r="D683" s="138"/>
    </row>
    <row r="684" spans="3:4" x14ac:dyDescent="0.15">
      <c r="C684" s="138"/>
      <c r="D684" s="138"/>
    </row>
    <row r="685" spans="3:4" x14ac:dyDescent="0.15">
      <c r="C685" s="138"/>
      <c r="D685" s="138"/>
    </row>
    <row r="686" spans="3:4" x14ac:dyDescent="0.15">
      <c r="C686" s="138"/>
      <c r="D686" s="138"/>
    </row>
    <row r="687" spans="3:4" x14ac:dyDescent="0.15">
      <c r="C687" s="138"/>
      <c r="D687" s="138"/>
    </row>
    <row r="688" spans="3:4" x14ac:dyDescent="0.15">
      <c r="C688" s="138"/>
      <c r="D688" s="138"/>
    </row>
    <row r="689" spans="3:4" x14ac:dyDescent="0.15">
      <c r="C689" s="138"/>
      <c r="D689" s="138"/>
    </row>
    <row r="690" spans="3:4" x14ac:dyDescent="0.15">
      <c r="C690" s="138"/>
      <c r="D690" s="138"/>
    </row>
    <row r="691" spans="3:4" x14ac:dyDescent="0.15">
      <c r="C691" s="138"/>
      <c r="D691" s="138"/>
    </row>
    <row r="692" spans="3:4" x14ac:dyDescent="0.15">
      <c r="C692" s="138"/>
      <c r="D692" s="138"/>
    </row>
    <row r="693" spans="3:4" x14ac:dyDescent="0.15">
      <c r="C693" s="138"/>
      <c r="D693" s="138"/>
    </row>
    <row r="694" spans="3:4" x14ac:dyDescent="0.15">
      <c r="C694" s="138"/>
      <c r="D694" s="138"/>
    </row>
    <row r="695" spans="3:4" x14ac:dyDescent="0.15">
      <c r="C695" s="138"/>
      <c r="D695" s="138"/>
    </row>
    <row r="696" spans="3:4" x14ac:dyDescent="0.15">
      <c r="C696" s="138"/>
      <c r="D696" s="138"/>
    </row>
    <row r="697" spans="3:4" x14ac:dyDescent="0.15">
      <c r="C697" s="138"/>
      <c r="D697" s="138"/>
    </row>
    <row r="698" spans="3:4" x14ac:dyDescent="0.15">
      <c r="C698" s="138"/>
      <c r="D698" s="138"/>
    </row>
    <row r="699" spans="3:4" x14ac:dyDescent="0.15">
      <c r="C699" s="138"/>
      <c r="D699" s="138"/>
    </row>
    <row r="700" spans="3:4" x14ac:dyDescent="0.15">
      <c r="C700" s="138"/>
      <c r="D700" s="138"/>
    </row>
    <row r="701" spans="3:4" x14ac:dyDescent="0.15">
      <c r="C701" s="138"/>
      <c r="D701" s="138"/>
    </row>
    <row r="702" spans="3:4" x14ac:dyDescent="0.15">
      <c r="C702" s="138"/>
      <c r="D702" s="138"/>
    </row>
    <row r="703" spans="3:4" x14ac:dyDescent="0.15">
      <c r="C703" s="138"/>
      <c r="D703" s="138"/>
    </row>
    <row r="704" spans="3:4" x14ac:dyDescent="0.15">
      <c r="C704" s="138"/>
      <c r="D704" s="138"/>
    </row>
    <row r="705" spans="3:4" x14ac:dyDescent="0.15">
      <c r="C705" s="138"/>
      <c r="D705" s="138"/>
    </row>
    <row r="706" spans="3:4" x14ac:dyDescent="0.15">
      <c r="C706" s="138"/>
      <c r="D706" s="138"/>
    </row>
    <row r="707" spans="3:4" x14ac:dyDescent="0.15">
      <c r="C707" s="138"/>
      <c r="D707" s="138"/>
    </row>
    <row r="708" spans="3:4" x14ac:dyDescent="0.15">
      <c r="C708" s="138"/>
      <c r="D708" s="138"/>
    </row>
    <row r="709" spans="3:4" x14ac:dyDescent="0.15">
      <c r="C709" s="138"/>
      <c r="D709" s="138"/>
    </row>
    <row r="710" spans="3:4" x14ac:dyDescent="0.15">
      <c r="C710" s="138"/>
      <c r="D710" s="138"/>
    </row>
    <row r="711" spans="3:4" x14ac:dyDescent="0.15">
      <c r="C711" s="138"/>
      <c r="D711" s="138"/>
    </row>
    <row r="712" spans="3:4" x14ac:dyDescent="0.15">
      <c r="C712" s="138"/>
      <c r="D712" s="138"/>
    </row>
    <row r="713" spans="3:4" x14ac:dyDescent="0.15">
      <c r="C713" s="138"/>
      <c r="D713" s="138"/>
    </row>
    <row r="714" spans="3:4" x14ac:dyDescent="0.15">
      <c r="C714" s="138"/>
      <c r="D714" s="138"/>
    </row>
    <row r="715" spans="3:4" x14ac:dyDescent="0.15">
      <c r="C715" s="138"/>
      <c r="D715" s="138"/>
    </row>
    <row r="716" spans="3:4" x14ac:dyDescent="0.15">
      <c r="C716" s="138"/>
      <c r="D716" s="138"/>
    </row>
    <row r="717" spans="3:4" x14ac:dyDescent="0.15">
      <c r="C717" s="138"/>
      <c r="D717" s="138"/>
    </row>
    <row r="718" spans="3:4" x14ac:dyDescent="0.15">
      <c r="C718" s="138"/>
      <c r="D718" s="138"/>
    </row>
    <row r="719" spans="3:4" x14ac:dyDescent="0.15">
      <c r="C719" s="138"/>
      <c r="D719" s="138"/>
    </row>
    <row r="720" spans="3:4" x14ac:dyDescent="0.15">
      <c r="C720" s="138"/>
      <c r="D720" s="138"/>
    </row>
    <row r="721" spans="3:4" x14ac:dyDescent="0.15">
      <c r="C721" s="138"/>
      <c r="D721" s="138"/>
    </row>
    <row r="722" spans="3:4" x14ac:dyDescent="0.15">
      <c r="C722" s="138"/>
      <c r="D722" s="138"/>
    </row>
    <row r="723" spans="3:4" x14ac:dyDescent="0.15">
      <c r="C723" s="138"/>
      <c r="D723" s="138"/>
    </row>
    <row r="724" spans="3:4" x14ac:dyDescent="0.15">
      <c r="C724" s="138"/>
      <c r="D724" s="138"/>
    </row>
    <row r="725" spans="3:4" x14ac:dyDescent="0.15">
      <c r="C725" s="138"/>
      <c r="D725" s="138"/>
    </row>
    <row r="726" spans="3:4" x14ac:dyDescent="0.15">
      <c r="C726" s="138"/>
      <c r="D726" s="138"/>
    </row>
    <row r="727" spans="3:4" x14ac:dyDescent="0.15">
      <c r="C727" s="138"/>
      <c r="D727" s="138"/>
    </row>
    <row r="728" spans="3:4" x14ac:dyDescent="0.15">
      <c r="C728" s="138"/>
      <c r="D728" s="138"/>
    </row>
    <row r="729" spans="3:4" x14ac:dyDescent="0.15">
      <c r="C729" s="138"/>
      <c r="D729" s="138"/>
    </row>
    <row r="730" spans="3:4" x14ac:dyDescent="0.15">
      <c r="C730" s="138"/>
      <c r="D730" s="138"/>
    </row>
    <row r="731" spans="3:4" x14ac:dyDescent="0.15">
      <c r="C731" s="138"/>
      <c r="D731" s="138"/>
    </row>
    <row r="732" spans="3:4" x14ac:dyDescent="0.15">
      <c r="C732" s="138"/>
      <c r="D732" s="138"/>
    </row>
    <row r="733" spans="3:4" x14ac:dyDescent="0.15">
      <c r="C733" s="138"/>
      <c r="D733" s="138"/>
    </row>
    <row r="734" spans="3:4" x14ac:dyDescent="0.15">
      <c r="C734" s="138"/>
      <c r="D734" s="138"/>
    </row>
    <row r="735" spans="3:4" x14ac:dyDescent="0.15">
      <c r="C735" s="138"/>
      <c r="D735" s="138"/>
    </row>
    <row r="736" spans="3:4" x14ac:dyDescent="0.15">
      <c r="C736" s="138"/>
      <c r="D736" s="138"/>
    </row>
    <row r="737" spans="3:4" x14ac:dyDescent="0.15">
      <c r="C737" s="138"/>
      <c r="D737" s="138"/>
    </row>
    <row r="738" spans="3:4" x14ac:dyDescent="0.15">
      <c r="C738" s="138"/>
      <c r="D738" s="138"/>
    </row>
    <row r="739" spans="3:4" x14ac:dyDescent="0.15">
      <c r="C739" s="138"/>
      <c r="D739" s="138"/>
    </row>
    <row r="740" spans="3:4" x14ac:dyDescent="0.15">
      <c r="C740" s="138"/>
      <c r="D740" s="138"/>
    </row>
    <row r="741" spans="3:4" x14ac:dyDescent="0.15">
      <c r="C741" s="138"/>
      <c r="D741" s="138"/>
    </row>
    <row r="742" spans="3:4" x14ac:dyDescent="0.15">
      <c r="C742" s="138"/>
      <c r="D742" s="138"/>
    </row>
    <row r="743" spans="3:4" x14ac:dyDescent="0.15">
      <c r="C743" s="138"/>
      <c r="D743" s="138"/>
    </row>
    <row r="744" spans="3:4" x14ac:dyDescent="0.15">
      <c r="C744" s="138"/>
      <c r="D744" s="138"/>
    </row>
    <row r="745" spans="3:4" x14ac:dyDescent="0.15">
      <c r="C745" s="138"/>
      <c r="D745" s="138"/>
    </row>
    <row r="746" spans="3:4" x14ac:dyDescent="0.15">
      <c r="C746" s="138"/>
      <c r="D746" s="138"/>
    </row>
    <row r="747" spans="3:4" x14ac:dyDescent="0.15">
      <c r="C747" s="138"/>
      <c r="D747" s="138"/>
    </row>
    <row r="748" spans="3:4" x14ac:dyDescent="0.15">
      <c r="C748" s="138"/>
      <c r="D748" s="138"/>
    </row>
    <row r="749" spans="3:4" x14ac:dyDescent="0.15">
      <c r="C749" s="138"/>
      <c r="D749" s="138"/>
    </row>
    <row r="750" spans="3:4" x14ac:dyDescent="0.15">
      <c r="C750" s="138"/>
      <c r="D750" s="138"/>
    </row>
    <row r="751" spans="3:4" x14ac:dyDescent="0.15">
      <c r="C751" s="138"/>
      <c r="D751" s="138"/>
    </row>
    <row r="752" spans="3:4" x14ac:dyDescent="0.15">
      <c r="C752" s="138"/>
      <c r="D752" s="138"/>
    </row>
    <row r="753" spans="3:4" x14ac:dyDescent="0.15">
      <c r="C753" s="138"/>
      <c r="D753" s="138"/>
    </row>
    <row r="754" spans="3:4" x14ac:dyDescent="0.15">
      <c r="C754" s="138"/>
      <c r="D754" s="138"/>
    </row>
    <row r="755" spans="3:4" x14ac:dyDescent="0.15">
      <c r="C755" s="138"/>
      <c r="D755" s="138"/>
    </row>
    <row r="756" spans="3:4" x14ac:dyDescent="0.15">
      <c r="C756" s="138"/>
      <c r="D756" s="138"/>
    </row>
    <row r="757" spans="3:4" x14ac:dyDescent="0.15">
      <c r="C757" s="138"/>
      <c r="D757" s="138"/>
    </row>
    <row r="758" spans="3:4" x14ac:dyDescent="0.15">
      <c r="C758" s="138"/>
      <c r="D758" s="138"/>
    </row>
    <row r="759" spans="3:4" x14ac:dyDescent="0.15">
      <c r="C759" s="138"/>
      <c r="D759" s="138"/>
    </row>
    <row r="760" spans="3:4" x14ac:dyDescent="0.15">
      <c r="C760" s="138"/>
      <c r="D760" s="138"/>
    </row>
    <row r="761" spans="3:4" x14ac:dyDescent="0.15">
      <c r="C761" s="138"/>
      <c r="D761" s="138"/>
    </row>
    <row r="762" spans="3:4" x14ac:dyDescent="0.15">
      <c r="C762" s="138"/>
      <c r="D762" s="138"/>
    </row>
    <row r="763" spans="3:4" x14ac:dyDescent="0.15">
      <c r="C763" s="138"/>
      <c r="D763" s="138"/>
    </row>
    <row r="764" spans="3:4" x14ac:dyDescent="0.15">
      <c r="C764" s="138"/>
      <c r="D764" s="138"/>
    </row>
    <row r="765" spans="3:4" x14ac:dyDescent="0.15">
      <c r="C765" s="138"/>
      <c r="D765" s="138"/>
    </row>
    <row r="766" spans="3:4" x14ac:dyDescent="0.15">
      <c r="C766" s="138"/>
      <c r="D766" s="138"/>
    </row>
    <row r="767" spans="3:4" x14ac:dyDescent="0.15">
      <c r="C767" s="138"/>
      <c r="D767" s="138"/>
    </row>
    <row r="768" spans="3:4" x14ac:dyDescent="0.15">
      <c r="C768" s="138"/>
      <c r="D768" s="138"/>
    </row>
    <row r="769" spans="3:4" x14ac:dyDescent="0.15">
      <c r="C769" s="138"/>
      <c r="D769" s="138"/>
    </row>
    <row r="770" spans="3:4" x14ac:dyDescent="0.15">
      <c r="C770" s="138"/>
      <c r="D770" s="138"/>
    </row>
    <row r="771" spans="3:4" x14ac:dyDescent="0.15">
      <c r="C771" s="138"/>
      <c r="D771" s="138"/>
    </row>
    <row r="772" spans="3:4" x14ac:dyDescent="0.15">
      <c r="C772" s="138"/>
      <c r="D772" s="138"/>
    </row>
    <row r="773" spans="3:4" x14ac:dyDescent="0.15">
      <c r="C773" s="138"/>
      <c r="D773" s="138"/>
    </row>
    <row r="774" spans="3:4" x14ac:dyDescent="0.15">
      <c r="C774" s="138"/>
      <c r="D774" s="138"/>
    </row>
    <row r="775" spans="3:4" x14ac:dyDescent="0.15">
      <c r="C775" s="138"/>
      <c r="D775" s="138"/>
    </row>
    <row r="776" spans="3:4" x14ac:dyDescent="0.15">
      <c r="C776" s="138"/>
      <c r="D776" s="138"/>
    </row>
    <row r="777" spans="3:4" x14ac:dyDescent="0.15">
      <c r="C777" s="138"/>
      <c r="D777" s="138"/>
    </row>
    <row r="778" spans="3:4" x14ac:dyDescent="0.15">
      <c r="C778" s="138"/>
      <c r="D778" s="138"/>
    </row>
    <row r="779" spans="3:4" x14ac:dyDescent="0.15">
      <c r="C779" s="138"/>
      <c r="D779" s="138"/>
    </row>
    <row r="780" spans="3:4" x14ac:dyDescent="0.15">
      <c r="C780" s="138"/>
      <c r="D780" s="138"/>
    </row>
    <row r="781" spans="3:4" x14ac:dyDescent="0.15">
      <c r="C781" s="138"/>
      <c r="D781" s="138"/>
    </row>
    <row r="782" spans="3:4" x14ac:dyDescent="0.15">
      <c r="C782" s="138"/>
      <c r="D782" s="138"/>
    </row>
    <row r="783" spans="3:4" x14ac:dyDescent="0.15">
      <c r="C783" s="138"/>
      <c r="D783" s="138"/>
    </row>
    <row r="784" spans="3:4" x14ac:dyDescent="0.15">
      <c r="C784" s="138"/>
      <c r="D784" s="138"/>
    </row>
    <row r="785" spans="3:4" x14ac:dyDescent="0.15">
      <c r="C785" s="138"/>
      <c r="D785" s="138"/>
    </row>
    <row r="786" spans="3:4" x14ac:dyDescent="0.15">
      <c r="C786" s="138"/>
      <c r="D786" s="138"/>
    </row>
    <row r="787" spans="3:4" x14ac:dyDescent="0.15">
      <c r="C787" s="138"/>
      <c r="D787" s="138"/>
    </row>
    <row r="788" spans="3:4" x14ac:dyDescent="0.15">
      <c r="C788" s="138"/>
      <c r="D788" s="138"/>
    </row>
    <row r="789" spans="3:4" x14ac:dyDescent="0.15">
      <c r="C789" s="138"/>
      <c r="D789" s="138"/>
    </row>
    <row r="790" spans="3:4" x14ac:dyDescent="0.15">
      <c r="C790" s="138"/>
      <c r="D790" s="138"/>
    </row>
    <row r="791" spans="3:4" x14ac:dyDescent="0.15">
      <c r="C791" s="138"/>
      <c r="D791" s="138"/>
    </row>
    <row r="792" spans="3:4" x14ac:dyDescent="0.15">
      <c r="C792" s="138"/>
      <c r="D792" s="138"/>
    </row>
    <row r="793" spans="3:4" x14ac:dyDescent="0.15">
      <c r="C793" s="138"/>
      <c r="D793" s="138"/>
    </row>
    <row r="794" spans="3:4" x14ac:dyDescent="0.15">
      <c r="C794" s="138"/>
      <c r="D794" s="138"/>
    </row>
    <row r="795" spans="3:4" x14ac:dyDescent="0.15">
      <c r="C795" s="138"/>
      <c r="D795" s="138"/>
    </row>
    <row r="796" spans="3:4" x14ac:dyDescent="0.15">
      <c r="C796" s="138"/>
      <c r="D796" s="138"/>
    </row>
    <row r="797" spans="3:4" x14ac:dyDescent="0.15">
      <c r="C797" s="138"/>
      <c r="D797" s="138"/>
    </row>
    <row r="798" spans="3:4" x14ac:dyDescent="0.15">
      <c r="C798" s="138"/>
      <c r="D798" s="138"/>
    </row>
    <row r="799" spans="3:4" x14ac:dyDescent="0.15">
      <c r="C799" s="138"/>
      <c r="D799" s="138"/>
    </row>
    <row r="800" spans="3:4" x14ac:dyDescent="0.15">
      <c r="C800" s="138"/>
      <c r="D800" s="138"/>
    </row>
    <row r="801" spans="3:4" x14ac:dyDescent="0.15">
      <c r="C801" s="138"/>
      <c r="D801" s="138"/>
    </row>
    <row r="802" spans="3:4" x14ac:dyDescent="0.15">
      <c r="C802" s="138"/>
      <c r="D802" s="138"/>
    </row>
    <row r="803" spans="3:4" x14ac:dyDescent="0.15">
      <c r="C803" s="138"/>
      <c r="D803" s="138"/>
    </row>
    <row r="804" spans="3:4" x14ac:dyDescent="0.15">
      <c r="C804" s="138"/>
      <c r="D804" s="138"/>
    </row>
    <row r="805" spans="3:4" x14ac:dyDescent="0.15">
      <c r="C805" s="138"/>
      <c r="D805" s="138"/>
    </row>
    <row r="806" spans="3:4" x14ac:dyDescent="0.15">
      <c r="C806" s="138"/>
      <c r="D806" s="138"/>
    </row>
    <row r="807" spans="3:4" x14ac:dyDescent="0.15">
      <c r="C807" s="138"/>
      <c r="D807" s="138"/>
    </row>
    <row r="808" spans="3:4" x14ac:dyDescent="0.15">
      <c r="C808" s="138"/>
      <c r="D808" s="138"/>
    </row>
    <row r="809" spans="3:4" x14ac:dyDescent="0.15">
      <c r="C809" s="138"/>
      <c r="D809" s="138"/>
    </row>
    <row r="810" spans="3:4" x14ac:dyDescent="0.15">
      <c r="C810" s="138"/>
      <c r="D810" s="138"/>
    </row>
    <row r="811" spans="3:4" x14ac:dyDescent="0.15">
      <c r="C811" s="138"/>
      <c r="D811" s="138"/>
    </row>
    <row r="812" spans="3:4" x14ac:dyDescent="0.15">
      <c r="C812" s="138"/>
      <c r="D812" s="138"/>
    </row>
    <row r="813" spans="3:4" x14ac:dyDescent="0.15">
      <c r="C813" s="138"/>
      <c r="D813" s="138"/>
    </row>
    <row r="814" spans="3:4" x14ac:dyDescent="0.15">
      <c r="C814" s="138"/>
      <c r="D814" s="138"/>
    </row>
    <row r="815" spans="3:4" x14ac:dyDescent="0.15">
      <c r="C815" s="138"/>
      <c r="D815" s="138"/>
    </row>
    <row r="816" spans="3:4" x14ac:dyDescent="0.15">
      <c r="C816" s="138"/>
      <c r="D816" s="138"/>
    </row>
    <row r="817" spans="3:4" x14ac:dyDescent="0.15">
      <c r="C817" s="138"/>
      <c r="D817" s="138"/>
    </row>
    <row r="818" spans="3:4" x14ac:dyDescent="0.15">
      <c r="C818" s="138"/>
      <c r="D818" s="138"/>
    </row>
    <row r="819" spans="3:4" x14ac:dyDescent="0.15">
      <c r="C819" s="138"/>
      <c r="D819" s="138"/>
    </row>
    <row r="820" spans="3:4" x14ac:dyDescent="0.15">
      <c r="C820" s="138"/>
      <c r="D820" s="138"/>
    </row>
    <row r="821" spans="3:4" x14ac:dyDescent="0.15">
      <c r="C821" s="138"/>
      <c r="D821" s="138"/>
    </row>
    <row r="822" spans="3:4" x14ac:dyDescent="0.15">
      <c r="C822" s="138"/>
      <c r="D822" s="138"/>
    </row>
    <row r="823" spans="3:4" x14ac:dyDescent="0.15">
      <c r="C823" s="138"/>
      <c r="D823" s="138"/>
    </row>
    <row r="824" spans="3:4" x14ac:dyDescent="0.15">
      <c r="C824" s="138"/>
      <c r="D824" s="138"/>
    </row>
    <row r="825" spans="3:4" x14ac:dyDescent="0.15">
      <c r="C825" s="138"/>
      <c r="D825" s="138"/>
    </row>
    <row r="826" spans="3:4" x14ac:dyDescent="0.15">
      <c r="C826" s="138"/>
      <c r="D826" s="138"/>
    </row>
    <row r="827" spans="3:4" x14ac:dyDescent="0.15">
      <c r="C827" s="138"/>
      <c r="D827" s="138"/>
    </row>
    <row r="828" spans="3:4" x14ac:dyDescent="0.15">
      <c r="C828" s="138"/>
      <c r="D828" s="138"/>
    </row>
    <row r="829" spans="3:4" x14ac:dyDescent="0.15">
      <c r="C829" s="138"/>
      <c r="D829" s="138"/>
    </row>
    <row r="830" spans="3:4" x14ac:dyDescent="0.15">
      <c r="C830" s="138"/>
      <c r="D830" s="138"/>
    </row>
    <row r="831" spans="3:4" x14ac:dyDescent="0.15">
      <c r="C831" s="138"/>
      <c r="D831" s="138"/>
    </row>
    <row r="832" spans="3:4" x14ac:dyDescent="0.15">
      <c r="C832" s="138"/>
      <c r="D832" s="138"/>
    </row>
    <row r="833" spans="3:4" x14ac:dyDescent="0.15">
      <c r="C833" s="138"/>
      <c r="D833" s="138"/>
    </row>
    <row r="834" spans="3:4" x14ac:dyDescent="0.15">
      <c r="C834" s="138"/>
      <c r="D834" s="138"/>
    </row>
    <row r="835" spans="3:4" x14ac:dyDescent="0.15">
      <c r="C835" s="138"/>
      <c r="D835" s="138"/>
    </row>
    <row r="836" spans="3:4" x14ac:dyDescent="0.15">
      <c r="C836" s="138"/>
      <c r="D836" s="138"/>
    </row>
    <row r="837" spans="3:4" x14ac:dyDescent="0.15">
      <c r="C837" s="138"/>
      <c r="D837" s="138"/>
    </row>
    <row r="838" spans="3:4" x14ac:dyDescent="0.15">
      <c r="C838" s="138"/>
      <c r="D838" s="138"/>
    </row>
    <row r="839" spans="3:4" x14ac:dyDescent="0.15">
      <c r="C839" s="138"/>
      <c r="D839" s="138"/>
    </row>
    <row r="840" spans="3:4" x14ac:dyDescent="0.15">
      <c r="C840" s="138"/>
      <c r="D840" s="138"/>
    </row>
    <row r="841" spans="3:4" x14ac:dyDescent="0.15">
      <c r="C841" s="138"/>
      <c r="D841" s="138"/>
    </row>
    <row r="842" spans="3:4" x14ac:dyDescent="0.15">
      <c r="C842" s="138"/>
      <c r="D842" s="138"/>
    </row>
    <row r="843" spans="3:4" x14ac:dyDescent="0.15">
      <c r="C843" s="138"/>
      <c r="D843" s="138"/>
    </row>
    <row r="844" spans="3:4" x14ac:dyDescent="0.15">
      <c r="C844" s="138"/>
      <c r="D844" s="138"/>
    </row>
    <row r="845" spans="3:4" x14ac:dyDescent="0.15">
      <c r="C845" s="138"/>
      <c r="D845" s="138"/>
    </row>
    <row r="846" spans="3:4" x14ac:dyDescent="0.15">
      <c r="C846" s="138"/>
      <c r="D846" s="138"/>
    </row>
    <row r="847" spans="3:4" x14ac:dyDescent="0.15">
      <c r="C847" s="138"/>
      <c r="D847" s="138"/>
    </row>
    <row r="848" spans="3:4" x14ac:dyDescent="0.15">
      <c r="C848" s="138"/>
      <c r="D848" s="138"/>
    </row>
    <row r="849" spans="3:4" x14ac:dyDescent="0.15">
      <c r="C849" s="138"/>
      <c r="D849" s="138"/>
    </row>
    <row r="850" spans="3:4" x14ac:dyDescent="0.15">
      <c r="C850" s="138"/>
      <c r="D850" s="138"/>
    </row>
    <row r="851" spans="3:4" x14ac:dyDescent="0.15">
      <c r="C851" s="138"/>
      <c r="D851" s="138"/>
    </row>
    <row r="852" spans="3:4" x14ac:dyDescent="0.15">
      <c r="C852" s="138"/>
      <c r="D852" s="138"/>
    </row>
    <row r="853" spans="3:4" x14ac:dyDescent="0.15">
      <c r="C853" s="138"/>
      <c r="D853" s="138"/>
    </row>
    <row r="854" spans="3:4" x14ac:dyDescent="0.15">
      <c r="C854" s="138"/>
      <c r="D854" s="138"/>
    </row>
    <row r="855" spans="3:4" x14ac:dyDescent="0.15">
      <c r="C855" s="138"/>
      <c r="D855" s="138"/>
    </row>
    <row r="856" spans="3:4" x14ac:dyDescent="0.15">
      <c r="C856" s="138"/>
      <c r="D856" s="138"/>
    </row>
    <row r="857" spans="3:4" x14ac:dyDescent="0.15">
      <c r="C857" s="138"/>
      <c r="D857" s="138"/>
    </row>
    <row r="858" spans="3:4" x14ac:dyDescent="0.15">
      <c r="C858" s="138"/>
      <c r="D858" s="138"/>
    </row>
    <row r="859" spans="3:4" x14ac:dyDescent="0.15">
      <c r="C859" s="138"/>
      <c r="D859" s="138"/>
    </row>
    <row r="860" spans="3:4" x14ac:dyDescent="0.15">
      <c r="C860" s="138"/>
      <c r="D860" s="138"/>
    </row>
    <row r="861" spans="3:4" x14ac:dyDescent="0.15">
      <c r="C861" s="138"/>
      <c r="D861" s="138"/>
    </row>
    <row r="862" spans="3:4" x14ac:dyDescent="0.15">
      <c r="C862" s="138"/>
      <c r="D862" s="138"/>
    </row>
    <row r="863" spans="3:4" x14ac:dyDescent="0.15">
      <c r="C863" s="138"/>
      <c r="D863" s="138"/>
    </row>
    <row r="864" spans="3:4" x14ac:dyDescent="0.15">
      <c r="C864" s="138"/>
      <c r="D864" s="138"/>
    </row>
    <row r="865" spans="3:4" x14ac:dyDescent="0.15">
      <c r="C865" s="138"/>
      <c r="D865" s="138"/>
    </row>
    <row r="866" spans="3:4" x14ac:dyDescent="0.15">
      <c r="C866" s="138"/>
      <c r="D866" s="138"/>
    </row>
    <row r="867" spans="3:4" x14ac:dyDescent="0.15">
      <c r="C867" s="138"/>
      <c r="D867" s="138"/>
    </row>
    <row r="868" spans="3:4" x14ac:dyDescent="0.15">
      <c r="C868" s="138"/>
      <c r="D868" s="138"/>
    </row>
    <row r="869" spans="3:4" x14ac:dyDescent="0.15">
      <c r="C869" s="138"/>
      <c r="D869" s="138"/>
    </row>
    <row r="870" spans="3:4" x14ac:dyDescent="0.15">
      <c r="C870" s="138"/>
      <c r="D870" s="138"/>
    </row>
    <row r="871" spans="3:4" x14ac:dyDescent="0.15">
      <c r="C871" s="138"/>
      <c r="D871" s="138"/>
    </row>
    <row r="872" spans="3:4" x14ac:dyDescent="0.15">
      <c r="C872" s="138"/>
      <c r="D872" s="138"/>
    </row>
    <row r="873" spans="3:4" x14ac:dyDescent="0.15">
      <c r="C873" s="138"/>
      <c r="D873" s="138"/>
    </row>
    <row r="874" spans="3:4" x14ac:dyDescent="0.15">
      <c r="C874" s="138"/>
      <c r="D874" s="138"/>
    </row>
    <row r="875" spans="3:4" x14ac:dyDescent="0.15">
      <c r="C875" s="138"/>
      <c r="D875" s="138"/>
    </row>
    <row r="876" spans="3:4" x14ac:dyDescent="0.15">
      <c r="C876" s="138"/>
      <c r="D876" s="138"/>
    </row>
    <row r="877" spans="3:4" x14ac:dyDescent="0.15">
      <c r="C877" s="138"/>
      <c r="D877" s="138"/>
    </row>
    <row r="878" spans="3:4" x14ac:dyDescent="0.15">
      <c r="C878" s="138"/>
      <c r="D878" s="138"/>
    </row>
    <row r="879" spans="3:4" x14ac:dyDescent="0.15">
      <c r="C879" s="138"/>
      <c r="D879" s="138"/>
    </row>
    <row r="880" spans="3:4" x14ac:dyDescent="0.15">
      <c r="C880" s="138"/>
      <c r="D880" s="138"/>
    </row>
    <row r="881" spans="3:4" x14ac:dyDescent="0.15">
      <c r="C881" s="138"/>
      <c r="D881" s="138"/>
    </row>
    <row r="882" spans="3:4" x14ac:dyDescent="0.15">
      <c r="C882" s="138"/>
      <c r="D882" s="138"/>
    </row>
    <row r="883" spans="3:4" x14ac:dyDescent="0.15">
      <c r="C883" s="138"/>
      <c r="D883" s="138"/>
    </row>
    <row r="884" spans="3:4" x14ac:dyDescent="0.15">
      <c r="C884" s="138"/>
      <c r="D884" s="138"/>
    </row>
    <row r="885" spans="3:4" x14ac:dyDescent="0.15">
      <c r="C885" s="138"/>
      <c r="D885" s="138"/>
    </row>
    <row r="886" spans="3:4" x14ac:dyDescent="0.15">
      <c r="C886" s="138"/>
      <c r="D886" s="138"/>
    </row>
    <row r="887" spans="3:4" x14ac:dyDescent="0.15">
      <c r="C887" s="138"/>
      <c r="D887" s="138"/>
    </row>
    <row r="888" spans="3:4" x14ac:dyDescent="0.15">
      <c r="C888" s="138"/>
      <c r="D888" s="138"/>
    </row>
    <row r="889" spans="3:4" x14ac:dyDescent="0.15">
      <c r="C889" s="138"/>
      <c r="D889" s="138"/>
    </row>
    <row r="890" spans="3:4" x14ac:dyDescent="0.15">
      <c r="C890" s="138"/>
      <c r="D890" s="138"/>
    </row>
    <row r="891" spans="3:4" x14ac:dyDescent="0.15">
      <c r="C891" s="138"/>
      <c r="D891" s="138"/>
    </row>
    <row r="892" spans="3:4" x14ac:dyDescent="0.15">
      <c r="C892" s="138"/>
      <c r="D892" s="138"/>
    </row>
    <row r="893" spans="3:4" x14ac:dyDescent="0.15">
      <c r="C893" s="138"/>
      <c r="D893" s="138"/>
    </row>
    <row r="894" spans="3:4" x14ac:dyDescent="0.15">
      <c r="C894" s="138"/>
      <c r="D894" s="138"/>
    </row>
    <row r="895" spans="3:4" x14ac:dyDescent="0.15">
      <c r="C895" s="138"/>
      <c r="D895" s="138"/>
    </row>
    <row r="896" spans="3:4" x14ac:dyDescent="0.15">
      <c r="C896" s="138"/>
      <c r="D896" s="138"/>
    </row>
    <row r="897" spans="3:4" x14ac:dyDescent="0.15">
      <c r="C897" s="138"/>
      <c r="D897" s="138"/>
    </row>
    <row r="898" spans="3:4" x14ac:dyDescent="0.15">
      <c r="C898" s="138"/>
      <c r="D898" s="138"/>
    </row>
    <row r="899" spans="3:4" x14ac:dyDescent="0.15">
      <c r="C899" s="138"/>
      <c r="D899" s="138"/>
    </row>
    <row r="900" spans="3:4" x14ac:dyDescent="0.15">
      <c r="C900" s="138"/>
      <c r="D900" s="138"/>
    </row>
    <row r="901" spans="3:4" x14ac:dyDescent="0.15">
      <c r="C901" s="138"/>
      <c r="D901" s="138"/>
    </row>
    <row r="902" spans="3:4" x14ac:dyDescent="0.15">
      <c r="C902" s="138"/>
      <c r="D902" s="138"/>
    </row>
    <row r="903" spans="3:4" x14ac:dyDescent="0.15">
      <c r="C903" s="138"/>
      <c r="D903" s="138"/>
    </row>
    <row r="904" spans="3:4" x14ac:dyDescent="0.15">
      <c r="C904" s="138"/>
      <c r="D904" s="138"/>
    </row>
    <row r="905" spans="3:4" x14ac:dyDescent="0.15">
      <c r="C905" s="138"/>
      <c r="D905" s="138"/>
    </row>
    <row r="906" spans="3:4" x14ac:dyDescent="0.15">
      <c r="C906" s="138"/>
      <c r="D906" s="138"/>
    </row>
    <row r="907" spans="3:4" x14ac:dyDescent="0.15">
      <c r="C907" s="138"/>
      <c r="D907" s="138"/>
    </row>
    <row r="908" spans="3:4" x14ac:dyDescent="0.15">
      <c r="C908" s="138"/>
      <c r="D908" s="138"/>
    </row>
    <row r="909" spans="3:4" x14ac:dyDescent="0.15">
      <c r="C909" s="138"/>
      <c r="D909" s="138"/>
    </row>
    <row r="910" spans="3:4" x14ac:dyDescent="0.15">
      <c r="C910" s="138"/>
      <c r="D910" s="138"/>
    </row>
    <row r="911" spans="3:4" x14ac:dyDescent="0.15">
      <c r="C911" s="138"/>
      <c r="D911" s="138"/>
    </row>
    <row r="912" spans="3:4" x14ac:dyDescent="0.15">
      <c r="C912" s="138"/>
      <c r="D912" s="138"/>
    </row>
    <row r="913" spans="3:4" x14ac:dyDescent="0.15">
      <c r="C913" s="138"/>
      <c r="D913" s="138"/>
    </row>
    <row r="914" spans="3:4" x14ac:dyDescent="0.15">
      <c r="C914" s="138"/>
      <c r="D914" s="138"/>
    </row>
    <row r="915" spans="3:4" x14ac:dyDescent="0.15">
      <c r="C915" s="138"/>
      <c r="D915" s="138"/>
    </row>
    <row r="916" spans="3:4" x14ac:dyDescent="0.15">
      <c r="C916" s="138"/>
      <c r="D916" s="138"/>
    </row>
    <row r="917" spans="3:4" x14ac:dyDescent="0.15">
      <c r="C917" s="138"/>
      <c r="D917" s="138"/>
    </row>
    <row r="918" spans="3:4" x14ac:dyDescent="0.15">
      <c r="C918" s="138"/>
      <c r="D918" s="138"/>
    </row>
    <row r="919" spans="3:4" x14ac:dyDescent="0.15">
      <c r="C919" s="138"/>
      <c r="D919" s="138"/>
    </row>
    <row r="920" spans="3:4" x14ac:dyDescent="0.15">
      <c r="C920" s="138"/>
      <c r="D920" s="138"/>
    </row>
    <row r="921" spans="3:4" x14ac:dyDescent="0.15">
      <c r="C921" s="138"/>
      <c r="D921" s="138"/>
    </row>
    <row r="922" spans="3:4" x14ac:dyDescent="0.15">
      <c r="C922" s="138"/>
      <c r="D922" s="138"/>
    </row>
    <row r="923" spans="3:4" x14ac:dyDescent="0.15">
      <c r="C923" s="138"/>
      <c r="D923" s="138"/>
    </row>
    <row r="924" spans="3:4" x14ac:dyDescent="0.15">
      <c r="C924" s="138"/>
      <c r="D924" s="138"/>
    </row>
    <row r="925" spans="3:4" x14ac:dyDescent="0.15">
      <c r="C925" s="138"/>
      <c r="D925" s="138"/>
    </row>
    <row r="926" spans="3:4" x14ac:dyDescent="0.15">
      <c r="C926" s="138"/>
      <c r="D926" s="138"/>
    </row>
    <row r="927" spans="3:4" x14ac:dyDescent="0.15">
      <c r="C927" s="138"/>
      <c r="D927" s="138"/>
    </row>
    <row r="928" spans="3:4" x14ac:dyDescent="0.15">
      <c r="C928" s="138"/>
      <c r="D928" s="138"/>
    </row>
    <row r="929" spans="3:4" x14ac:dyDescent="0.15">
      <c r="C929" s="138"/>
      <c r="D929" s="138"/>
    </row>
    <row r="930" spans="3:4" x14ac:dyDescent="0.15">
      <c r="C930" s="138"/>
      <c r="D930" s="138"/>
    </row>
    <row r="931" spans="3:4" x14ac:dyDescent="0.15">
      <c r="C931" s="138"/>
      <c r="D931" s="138"/>
    </row>
    <row r="932" spans="3:4" x14ac:dyDescent="0.15">
      <c r="C932" s="138"/>
      <c r="D932" s="138"/>
    </row>
    <row r="933" spans="3:4" x14ac:dyDescent="0.15">
      <c r="C933" s="138"/>
      <c r="D933" s="138"/>
    </row>
    <row r="934" spans="3:4" x14ac:dyDescent="0.15">
      <c r="C934" s="138"/>
      <c r="D934" s="138"/>
    </row>
    <row r="935" spans="3:4" x14ac:dyDescent="0.15">
      <c r="C935" s="138"/>
      <c r="D935" s="138"/>
    </row>
    <row r="936" spans="3:4" x14ac:dyDescent="0.15">
      <c r="C936" s="138"/>
      <c r="D936" s="138"/>
    </row>
    <row r="937" spans="3:4" x14ac:dyDescent="0.15">
      <c r="C937" s="138"/>
      <c r="D937" s="138"/>
    </row>
    <row r="938" spans="3:4" x14ac:dyDescent="0.15">
      <c r="C938" s="138"/>
      <c r="D938" s="138"/>
    </row>
    <row r="939" spans="3:4" x14ac:dyDescent="0.15">
      <c r="C939" s="138"/>
      <c r="D939" s="138"/>
    </row>
    <row r="940" spans="3:4" x14ac:dyDescent="0.15">
      <c r="C940" s="138"/>
      <c r="D940" s="138"/>
    </row>
    <row r="941" spans="3:4" x14ac:dyDescent="0.15">
      <c r="C941" s="138"/>
      <c r="D941" s="138"/>
    </row>
    <row r="942" spans="3:4" x14ac:dyDescent="0.15">
      <c r="C942" s="138"/>
      <c r="D942" s="138"/>
    </row>
    <row r="943" spans="3:4" x14ac:dyDescent="0.15">
      <c r="C943" s="138"/>
      <c r="D943" s="138"/>
    </row>
    <row r="944" spans="3:4" x14ac:dyDescent="0.15">
      <c r="C944" s="138"/>
      <c r="D944" s="138"/>
    </row>
    <row r="945" spans="3:4" x14ac:dyDescent="0.15">
      <c r="C945" s="138"/>
      <c r="D945" s="138"/>
    </row>
    <row r="946" spans="3:4" x14ac:dyDescent="0.15">
      <c r="C946" s="138"/>
      <c r="D946" s="138"/>
    </row>
    <row r="947" spans="3:4" x14ac:dyDescent="0.15">
      <c r="C947" s="138"/>
      <c r="D947" s="138"/>
    </row>
    <row r="948" spans="3:4" x14ac:dyDescent="0.15">
      <c r="C948" s="138"/>
      <c r="D948" s="138"/>
    </row>
    <row r="949" spans="3:4" x14ac:dyDescent="0.15">
      <c r="C949" s="138"/>
      <c r="D949" s="138"/>
    </row>
    <row r="950" spans="3:4" x14ac:dyDescent="0.15">
      <c r="C950" s="138"/>
      <c r="D950" s="138"/>
    </row>
    <row r="951" spans="3:4" x14ac:dyDescent="0.15">
      <c r="C951" s="138"/>
      <c r="D951" s="138"/>
    </row>
    <row r="952" spans="3:4" x14ac:dyDescent="0.15">
      <c r="C952" s="138"/>
      <c r="D952" s="138"/>
    </row>
    <row r="953" spans="3:4" x14ac:dyDescent="0.15">
      <c r="C953" s="138"/>
      <c r="D953" s="138"/>
    </row>
    <row r="954" spans="3:4" x14ac:dyDescent="0.15">
      <c r="C954" s="138"/>
      <c r="D954" s="138"/>
    </row>
    <row r="955" spans="3:4" x14ac:dyDescent="0.15">
      <c r="C955" s="138"/>
      <c r="D955" s="138"/>
    </row>
    <row r="956" spans="3:4" x14ac:dyDescent="0.15">
      <c r="C956" s="138"/>
      <c r="D956" s="138"/>
    </row>
    <row r="957" spans="3:4" x14ac:dyDescent="0.15">
      <c r="C957" s="138"/>
      <c r="D957" s="138"/>
    </row>
    <row r="958" spans="3:4" x14ac:dyDescent="0.15">
      <c r="C958" s="138"/>
      <c r="D958" s="138"/>
    </row>
    <row r="959" spans="3:4" x14ac:dyDescent="0.15">
      <c r="C959" s="138"/>
      <c r="D959" s="138"/>
    </row>
    <row r="960" spans="3:4" x14ac:dyDescent="0.15">
      <c r="C960" s="138"/>
      <c r="D960" s="138"/>
    </row>
    <row r="961" spans="3:4" x14ac:dyDescent="0.15">
      <c r="C961" s="138"/>
      <c r="D961" s="138"/>
    </row>
    <row r="962" spans="3:4" x14ac:dyDescent="0.15">
      <c r="C962" s="138"/>
      <c r="D962" s="138"/>
    </row>
    <row r="963" spans="3:4" x14ac:dyDescent="0.15">
      <c r="C963" s="138"/>
      <c r="D963" s="138"/>
    </row>
    <row r="964" spans="3:4" x14ac:dyDescent="0.15">
      <c r="C964" s="138"/>
      <c r="D964" s="138"/>
    </row>
    <row r="965" spans="3:4" x14ac:dyDescent="0.15">
      <c r="C965" s="138"/>
      <c r="D965" s="138"/>
    </row>
    <row r="966" spans="3:4" x14ac:dyDescent="0.15">
      <c r="C966" s="138"/>
      <c r="D966" s="138"/>
    </row>
    <row r="967" spans="3:4" x14ac:dyDescent="0.15">
      <c r="C967" s="138"/>
      <c r="D967" s="138"/>
    </row>
    <row r="968" spans="3:4" x14ac:dyDescent="0.15">
      <c r="C968" s="138"/>
      <c r="D968" s="138"/>
    </row>
    <row r="969" spans="3:4" x14ac:dyDescent="0.15">
      <c r="C969" s="138"/>
      <c r="D969" s="138"/>
    </row>
    <row r="970" spans="3:4" x14ac:dyDescent="0.15">
      <c r="C970" s="138"/>
      <c r="D970" s="138"/>
    </row>
    <row r="971" spans="3:4" x14ac:dyDescent="0.15">
      <c r="C971" s="138"/>
      <c r="D971" s="138"/>
    </row>
    <row r="972" spans="3:4" x14ac:dyDescent="0.15">
      <c r="C972" s="138"/>
      <c r="D972" s="138"/>
    </row>
    <row r="973" spans="3:4" x14ac:dyDescent="0.15">
      <c r="C973" s="138"/>
      <c r="D973" s="138"/>
    </row>
    <row r="974" spans="3:4" x14ac:dyDescent="0.15">
      <c r="C974" s="138"/>
      <c r="D974" s="138"/>
    </row>
    <row r="975" spans="3:4" x14ac:dyDescent="0.15">
      <c r="C975" s="138"/>
      <c r="D975" s="138"/>
    </row>
    <row r="976" spans="3:4" x14ac:dyDescent="0.15">
      <c r="C976" s="138"/>
      <c r="D976" s="138"/>
    </row>
    <row r="977" spans="3:4" x14ac:dyDescent="0.15">
      <c r="C977" s="138"/>
      <c r="D977" s="138"/>
    </row>
    <row r="978" spans="3:4" x14ac:dyDescent="0.15">
      <c r="C978" s="138"/>
      <c r="D978" s="138"/>
    </row>
    <row r="979" spans="3:4" x14ac:dyDescent="0.15">
      <c r="C979" s="138"/>
      <c r="D979" s="138"/>
    </row>
    <row r="980" spans="3:4" x14ac:dyDescent="0.15">
      <c r="C980" s="138"/>
      <c r="D980" s="138"/>
    </row>
    <row r="981" spans="3:4" x14ac:dyDescent="0.15">
      <c r="C981" s="138"/>
      <c r="D981" s="138"/>
    </row>
    <row r="982" spans="3:4" x14ac:dyDescent="0.15">
      <c r="C982" s="138"/>
      <c r="D982" s="138"/>
    </row>
    <row r="983" spans="3:4" x14ac:dyDescent="0.15">
      <c r="C983" s="138"/>
      <c r="D983" s="138"/>
    </row>
    <row r="984" spans="3:4" x14ac:dyDescent="0.15">
      <c r="C984" s="138"/>
      <c r="D984" s="138"/>
    </row>
    <row r="985" spans="3:4" x14ac:dyDescent="0.15">
      <c r="C985" s="138"/>
      <c r="D985" s="138"/>
    </row>
    <row r="986" spans="3:4" x14ac:dyDescent="0.15">
      <c r="C986" s="138"/>
      <c r="D986" s="138"/>
    </row>
    <row r="987" spans="3:4" x14ac:dyDescent="0.15">
      <c r="C987" s="138"/>
      <c r="D987" s="138"/>
    </row>
    <row r="988" spans="3:4" x14ac:dyDescent="0.15">
      <c r="C988" s="138"/>
      <c r="D988" s="138"/>
    </row>
    <row r="989" spans="3:4" x14ac:dyDescent="0.15">
      <c r="C989" s="138"/>
      <c r="D989" s="138"/>
    </row>
    <row r="990" spans="3:4" x14ac:dyDescent="0.15">
      <c r="C990" s="138"/>
      <c r="D990" s="138"/>
    </row>
    <row r="991" spans="3:4" x14ac:dyDescent="0.15">
      <c r="C991" s="138"/>
      <c r="D991" s="138"/>
    </row>
    <row r="992" spans="3:4" x14ac:dyDescent="0.15">
      <c r="C992" s="138"/>
      <c r="D992" s="138"/>
    </row>
    <row r="993" spans="3:4" x14ac:dyDescent="0.15">
      <c r="C993" s="138"/>
      <c r="D993" s="138"/>
    </row>
    <row r="994" spans="3:4" x14ac:dyDescent="0.15">
      <c r="C994" s="138"/>
      <c r="D994" s="138"/>
    </row>
    <row r="995" spans="3:4" x14ac:dyDescent="0.15">
      <c r="C995" s="138"/>
      <c r="D995" s="138"/>
    </row>
    <row r="996" spans="3:4" x14ac:dyDescent="0.15">
      <c r="C996" s="138"/>
      <c r="D996" s="138"/>
    </row>
    <row r="997" spans="3:4" x14ac:dyDescent="0.15">
      <c r="C997" s="138"/>
      <c r="D997" s="138"/>
    </row>
    <row r="998" spans="3:4" x14ac:dyDescent="0.15">
      <c r="C998" s="138"/>
      <c r="D998" s="138"/>
    </row>
    <row r="999" spans="3:4" x14ac:dyDescent="0.15">
      <c r="C999" s="138"/>
      <c r="D999" s="138"/>
    </row>
    <row r="1000" spans="3:4" x14ac:dyDescent="0.15">
      <c r="C1000" s="138"/>
      <c r="D1000" s="138"/>
    </row>
    <row r="1001" spans="3:4" x14ac:dyDescent="0.15">
      <c r="C1001" s="138"/>
      <c r="D1001" s="138"/>
    </row>
    <row r="1002" spans="3:4" x14ac:dyDescent="0.15">
      <c r="C1002" s="138"/>
      <c r="D1002" s="138"/>
    </row>
    <row r="1003" spans="3:4" x14ac:dyDescent="0.15">
      <c r="C1003" s="138"/>
      <c r="D1003" s="138"/>
    </row>
    <row r="1004" spans="3:4" x14ac:dyDescent="0.15">
      <c r="C1004" s="138"/>
      <c r="D1004" s="138"/>
    </row>
    <row r="1005" spans="3:4" x14ac:dyDescent="0.15">
      <c r="C1005" s="138"/>
      <c r="D1005" s="138"/>
    </row>
    <row r="1006" spans="3:4" x14ac:dyDescent="0.15">
      <c r="C1006" s="138"/>
      <c r="D1006" s="138"/>
    </row>
    <row r="1007" spans="3:4" x14ac:dyDescent="0.15">
      <c r="C1007" s="138"/>
      <c r="D1007" s="138"/>
    </row>
    <row r="1008" spans="3:4" x14ac:dyDescent="0.15">
      <c r="C1008" s="138"/>
      <c r="D1008" s="138"/>
    </row>
    <row r="1009" spans="3:4" x14ac:dyDescent="0.15">
      <c r="C1009" s="138"/>
      <c r="D1009" s="138"/>
    </row>
    <row r="1010" spans="3:4" x14ac:dyDescent="0.15">
      <c r="C1010" s="138"/>
      <c r="D1010" s="138"/>
    </row>
    <row r="1011" spans="3:4" x14ac:dyDescent="0.15">
      <c r="C1011" s="138"/>
      <c r="D1011" s="138"/>
    </row>
    <row r="1012" spans="3:4" x14ac:dyDescent="0.15">
      <c r="C1012" s="138"/>
      <c r="D1012" s="138"/>
    </row>
    <row r="1013" spans="3:4" x14ac:dyDescent="0.15">
      <c r="C1013" s="138"/>
      <c r="D1013" s="138"/>
    </row>
    <row r="1014" spans="3:4" x14ac:dyDescent="0.15">
      <c r="C1014" s="138"/>
      <c r="D1014" s="138"/>
    </row>
    <row r="1015" spans="3:4" x14ac:dyDescent="0.15">
      <c r="C1015" s="138"/>
      <c r="D1015" s="138"/>
    </row>
    <row r="1016" spans="3:4" x14ac:dyDescent="0.15">
      <c r="C1016" s="138"/>
      <c r="D1016" s="138"/>
    </row>
    <row r="1017" spans="3:4" x14ac:dyDescent="0.15">
      <c r="C1017" s="138"/>
      <c r="D1017" s="138"/>
    </row>
    <row r="1018" spans="3:4" x14ac:dyDescent="0.15">
      <c r="C1018" s="138"/>
      <c r="D1018" s="138"/>
    </row>
    <row r="1019" spans="3:4" x14ac:dyDescent="0.15">
      <c r="C1019" s="138"/>
      <c r="D1019" s="138"/>
    </row>
    <row r="1020" spans="3:4" x14ac:dyDescent="0.15">
      <c r="C1020" s="138"/>
      <c r="D1020" s="138"/>
    </row>
    <row r="1021" spans="3:4" x14ac:dyDescent="0.15">
      <c r="C1021" s="138"/>
      <c r="D1021" s="138"/>
    </row>
    <row r="1022" spans="3:4" x14ac:dyDescent="0.15">
      <c r="C1022" s="138"/>
      <c r="D1022" s="138"/>
    </row>
    <row r="1023" spans="3:4" x14ac:dyDescent="0.15">
      <c r="C1023" s="138"/>
      <c r="D1023" s="138"/>
    </row>
    <row r="1024" spans="3:4" x14ac:dyDescent="0.15">
      <c r="C1024" s="138"/>
      <c r="D1024" s="138"/>
    </row>
    <row r="1025" spans="3:4" x14ac:dyDescent="0.15">
      <c r="C1025" s="138"/>
      <c r="D1025" s="138"/>
    </row>
    <row r="1026" spans="3:4" x14ac:dyDescent="0.15">
      <c r="C1026" s="138"/>
      <c r="D1026" s="138"/>
    </row>
    <row r="1027" spans="3:4" x14ac:dyDescent="0.15">
      <c r="C1027" s="138"/>
      <c r="D1027" s="138"/>
    </row>
    <row r="1028" spans="3:4" x14ac:dyDescent="0.15">
      <c r="C1028" s="138"/>
      <c r="D1028" s="138"/>
    </row>
    <row r="1029" spans="3:4" x14ac:dyDescent="0.15">
      <c r="C1029" s="138"/>
      <c r="D1029" s="138"/>
    </row>
    <row r="1030" spans="3:4" x14ac:dyDescent="0.15">
      <c r="C1030" s="138"/>
      <c r="D1030" s="138"/>
    </row>
    <row r="1031" spans="3:4" x14ac:dyDescent="0.15">
      <c r="C1031" s="138"/>
      <c r="D1031" s="138"/>
    </row>
    <row r="1032" spans="3:4" x14ac:dyDescent="0.15">
      <c r="C1032" s="138"/>
      <c r="D1032" s="138"/>
    </row>
    <row r="1033" spans="3:4" x14ac:dyDescent="0.15">
      <c r="C1033" s="138"/>
      <c r="D1033" s="138"/>
    </row>
    <row r="1034" spans="3:4" x14ac:dyDescent="0.15">
      <c r="C1034" s="138"/>
      <c r="D1034" s="138"/>
    </row>
    <row r="1035" spans="3:4" x14ac:dyDescent="0.15">
      <c r="C1035" s="138"/>
      <c r="D1035" s="138"/>
    </row>
    <row r="1036" spans="3:4" x14ac:dyDescent="0.15">
      <c r="C1036" s="138"/>
      <c r="D1036" s="138"/>
    </row>
    <row r="1037" spans="3:4" x14ac:dyDescent="0.15">
      <c r="C1037" s="138"/>
      <c r="D1037" s="138"/>
    </row>
    <row r="1038" spans="3:4" x14ac:dyDescent="0.15">
      <c r="C1038" s="138"/>
      <c r="D1038" s="138"/>
    </row>
    <row r="1039" spans="3:4" x14ac:dyDescent="0.15">
      <c r="C1039" s="138"/>
      <c r="D1039" s="138"/>
    </row>
    <row r="1040" spans="3:4" x14ac:dyDescent="0.15">
      <c r="C1040" s="138"/>
      <c r="D1040" s="138"/>
    </row>
    <row r="1041" spans="3:4" x14ac:dyDescent="0.15">
      <c r="C1041" s="138"/>
      <c r="D1041" s="138"/>
    </row>
    <row r="1042" spans="3:4" x14ac:dyDescent="0.15">
      <c r="C1042" s="138"/>
      <c r="D1042" s="138"/>
    </row>
    <row r="1043" spans="3:4" x14ac:dyDescent="0.15">
      <c r="C1043" s="138"/>
      <c r="D1043" s="138"/>
    </row>
    <row r="1044" spans="3:4" x14ac:dyDescent="0.15">
      <c r="C1044" s="138"/>
      <c r="D1044" s="138"/>
    </row>
    <row r="1045" spans="3:4" x14ac:dyDescent="0.15">
      <c r="C1045" s="138"/>
      <c r="D1045" s="138"/>
    </row>
    <row r="1046" spans="3:4" x14ac:dyDescent="0.15">
      <c r="C1046" s="138"/>
      <c r="D1046" s="138"/>
    </row>
    <row r="1047" spans="3:4" x14ac:dyDescent="0.15">
      <c r="C1047" s="138"/>
      <c r="D1047" s="138"/>
    </row>
    <row r="1048" spans="3:4" x14ac:dyDescent="0.15">
      <c r="C1048" s="138"/>
      <c r="D1048" s="138"/>
    </row>
    <row r="1049" spans="3:4" x14ac:dyDescent="0.15">
      <c r="C1049" s="138"/>
      <c r="D1049" s="138"/>
    </row>
    <row r="1050" spans="3:4" x14ac:dyDescent="0.15">
      <c r="C1050" s="138"/>
      <c r="D1050" s="138"/>
    </row>
    <row r="1051" spans="3:4" x14ac:dyDescent="0.15">
      <c r="C1051" s="138"/>
      <c r="D1051" s="138"/>
    </row>
    <row r="1052" spans="3:4" x14ac:dyDescent="0.15">
      <c r="C1052" s="138"/>
      <c r="D1052" s="138"/>
    </row>
    <row r="1053" spans="3:4" x14ac:dyDescent="0.15">
      <c r="C1053" s="138"/>
      <c r="D1053" s="138"/>
    </row>
    <row r="1054" spans="3:4" x14ac:dyDescent="0.15">
      <c r="C1054" s="138"/>
      <c r="D1054" s="138"/>
    </row>
    <row r="1055" spans="3:4" x14ac:dyDescent="0.15">
      <c r="C1055" s="138"/>
      <c r="D1055" s="138"/>
    </row>
    <row r="1056" spans="3:4" x14ac:dyDescent="0.15">
      <c r="C1056" s="138"/>
      <c r="D1056" s="138"/>
    </row>
    <row r="1057" spans="3:4" x14ac:dyDescent="0.15">
      <c r="C1057" s="138"/>
      <c r="D1057" s="138"/>
    </row>
    <row r="1058" spans="3:4" x14ac:dyDescent="0.15">
      <c r="C1058" s="138"/>
      <c r="D1058" s="138"/>
    </row>
    <row r="1059" spans="3:4" x14ac:dyDescent="0.15">
      <c r="C1059" s="138"/>
      <c r="D1059" s="138"/>
    </row>
    <row r="1060" spans="3:4" x14ac:dyDescent="0.15">
      <c r="C1060" s="138"/>
      <c r="D1060" s="138"/>
    </row>
    <row r="1061" spans="3:4" x14ac:dyDescent="0.15">
      <c r="C1061" s="138"/>
      <c r="D1061" s="138"/>
    </row>
    <row r="1062" spans="3:4" x14ac:dyDescent="0.15">
      <c r="C1062" s="138"/>
      <c r="D1062" s="138"/>
    </row>
    <row r="1063" spans="3:4" x14ac:dyDescent="0.15">
      <c r="C1063" s="138"/>
      <c r="D1063" s="138"/>
    </row>
    <row r="1064" spans="3:4" x14ac:dyDescent="0.15">
      <c r="C1064" s="138"/>
      <c r="D1064" s="138"/>
    </row>
    <row r="1065" spans="3:4" x14ac:dyDescent="0.15">
      <c r="C1065" s="138"/>
      <c r="D1065" s="138"/>
    </row>
    <row r="1066" spans="3:4" x14ac:dyDescent="0.15">
      <c r="C1066" s="138"/>
      <c r="D1066" s="138"/>
    </row>
    <row r="1067" spans="3:4" x14ac:dyDescent="0.15">
      <c r="C1067" s="138"/>
      <c r="D1067" s="138"/>
    </row>
    <row r="1068" spans="3:4" x14ac:dyDescent="0.15">
      <c r="C1068" s="138"/>
      <c r="D1068" s="138"/>
    </row>
    <row r="1069" spans="3:4" x14ac:dyDescent="0.15">
      <c r="C1069" s="138"/>
      <c r="D1069" s="138"/>
    </row>
    <row r="1070" spans="3:4" x14ac:dyDescent="0.15">
      <c r="C1070" s="138"/>
      <c r="D1070" s="138"/>
    </row>
    <row r="1071" spans="3:4" x14ac:dyDescent="0.15">
      <c r="C1071" s="138"/>
      <c r="D1071" s="138"/>
    </row>
    <row r="1072" spans="3:4" x14ac:dyDescent="0.15">
      <c r="C1072" s="138"/>
      <c r="D1072" s="138"/>
    </row>
    <row r="1073" spans="3:4" x14ac:dyDescent="0.15">
      <c r="C1073" s="138"/>
      <c r="D1073" s="138"/>
    </row>
    <row r="1074" spans="3:4" x14ac:dyDescent="0.15">
      <c r="C1074" s="138"/>
      <c r="D1074" s="138"/>
    </row>
    <row r="1075" spans="3:4" x14ac:dyDescent="0.15">
      <c r="C1075" s="138"/>
      <c r="D1075" s="138"/>
    </row>
    <row r="1076" spans="3:4" x14ac:dyDescent="0.15">
      <c r="C1076" s="138"/>
      <c r="D1076" s="138"/>
    </row>
    <row r="1077" spans="3:4" x14ac:dyDescent="0.15">
      <c r="C1077" s="138"/>
      <c r="D1077" s="138"/>
    </row>
    <row r="1078" spans="3:4" x14ac:dyDescent="0.15">
      <c r="C1078" s="138"/>
      <c r="D1078" s="138"/>
    </row>
    <row r="1079" spans="3:4" x14ac:dyDescent="0.15">
      <c r="C1079" s="138"/>
      <c r="D1079" s="138"/>
    </row>
    <row r="1080" spans="3:4" x14ac:dyDescent="0.15">
      <c r="C1080" s="138"/>
      <c r="D1080" s="138"/>
    </row>
    <row r="1081" spans="3:4" x14ac:dyDescent="0.15">
      <c r="C1081" s="138"/>
      <c r="D1081" s="138"/>
    </row>
    <row r="1082" spans="3:4" x14ac:dyDescent="0.15">
      <c r="C1082" s="138"/>
      <c r="D1082" s="138"/>
    </row>
    <row r="1083" spans="3:4" x14ac:dyDescent="0.15">
      <c r="C1083" s="138"/>
      <c r="D1083" s="138"/>
    </row>
    <row r="1084" spans="3:4" x14ac:dyDescent="0.15">
      <c r="C1084" s="138"/>
      <c r="D1084" s="138"/>
    </row>
    <row r="1085" spans="3:4" x14ac:dyDescent="0.15">
      <c r="C1085" s="138"/>
      <c r="D1085" s="138"/>
    </row>
    <row r="1086" spans="3:4" x14ac:dyDescent="0.15">
      <c r="C1086" s="138"/>
      <c r="D1086" s="138"/>
    </row>
    <row r="1087" spans="3:4" x14ac:dyDescent="0.15">
      <c r="C1087" s="138"/>
      <c r="D1087" s="138"/>
    </row>
    <row r="1088" spans="3:4" x14ac:dyDescent="0.15">
      <c r="C1088" s="138"/>
      <c r="D1088" s="138"/>
    </row>
    <row r="1089" spans="3:4" x14ac:dyDescent="0.15">
      <c r="C1089" s="138"/>
      <c r="D1089" s="138"/>
    </row>
    <row r="1090" spans="3:4" x14ac:dyDescent="0.15">
      <c r="C1090" s="138"/>
      <c r="D1090" s="138"/>
    </row>
    <row r="1091" spans="3:4" x14ac:dyDescent="0.15">
      <c r="C1091" s="138"/>
      <c r="D1091" s="138"/>
    </row>
    <row r="1092" spans="3:4" x14ac:dyDescent="0.15">
      <c r="C1092" s="138"/>
      <c r="D1092" s="138"/>
    </row>
    <row r="1093" spans="3:4" x14ac:dyDescent="0.15">
      <c r="C1093" s="138"/>
      <c r="D1093" s="138"/>
    </row>
    <row r="1094" spans="3:4" x14ac:dyDescent="0.15">
      <c r="C1094" s="138"/>
      <c r="D1094" s="138"/>
    </row>
    <row r="1095" spans="3:4" x14ac:dyDescent="0.15">
      <c r="C1095" s="138"/>
      <c r="D1095" s="138"/>
    </row>
    <row r="1096" spans="3:4" x14ac:dyDescent="0.15">
      <c r="C1096" s="138"/>
      <c r="D1096" s="138"/>
    </row>
    <row r="1097" spans="3:4" x14ac:dyDescent="0.15">
      <c r="C1097" s="138"/>
      <c r="D1097" s="138"/>
    </row>
    <row r="1098" spans="3:4" x14ac:dyDescent="0.15">
      <c r="C1098" s="138"/>
      <c r="D1098" s="138"/>
    </row>
    <row r="1099" spans="3:4" x14ac:dyDescent="0.15">
      <c r="C1099" s="138"/>
      <c r="D1099" s="138"/>
    </row>
    <row r="1100" spans="3:4" x14ac:dyDescent="0.15">
      <c r="C1100" s="138"/>
      <c r="D1100" s="138"/>
    </row>
    <row r="1101" spans="3:4" x14ac:dyDescent="0.15">
      <c r="C1101" s="138"/>
      <c r="D1101" s="138"/>
    </row>
    <row r="1102" spans="3:4" x14ac:dyDescent="0.15">
      <c r="C1102" s="138"/>
      <c r="D1102" s="138"/>
    </row>
    <row r="1103" spans="3:4" x14ac:dyDescent="0.15">
      <c r="C1103" s="138"/>
      <c r="D1103" s="138"/>
    </row>
    <row r="1104" spans="3:4" x14ac:dyDescent="0.15">
      <c r="C1104" s="138"/>
      <c r="D1104" s="138"/>
    </row>
    <row r="1105" spans="3:4" x14ac:dyDescent="0.15">
      <c r="C1105" s="138"/>
      <c r="D1105" s="138"/>
    </row>
    <row r="1106" spans="3:4" x14ac:dyDescent="0.15">
      <c r="C1106" s="138"/>
      <c r="D1106" s="138"/>
    </row>
    <row r="1107" spans="3:4" x14ac:dyDescent="0.15">
      <c r="C1107" s="138"/>
      <c r="D1107" s="138"/>
    </row>
    <row r="1108" spans="3:4" x14ac:dyDescent="0.15">
      <c r="C1108" s="138"/>
      <c r="D1108" s="138"/>
    </row>
    <row r="1109" spans="3:4" x14ac:dyDescent="0.15">
      <c r="C1109" s="138"/>
      <c r="D1109" s="138"/>
    </row>
    <row r="1110" spans="3:4" x14ac:dyDescent="0.15">
      <c r="C1110" s="138"/>
      <c r="D1110" s="138"/>
    </row>
    <row r="1111" spans="3:4" x14ac:dyDescent="0.15">
      <c r="C1111" s="138"/>
      <c r="D1111" s="138"/>
    </row>
    <row r="1112" spans="3:4" x14ac:dyDescent="0.15">
      <c r="C1112" s="138"/>
      <c r="D1112" s="138"/>
    </row>
    <row r="1113" spans="3:4" x14ac:dyDescent="0.15">
      <c r="C1113" s="138"/>
      <c r="D1113" s="138"/>
    </row>
    <row r="1114" spans="3:4" x14ac:dyDescent="0.15">
      <c r="C1114" s="138"/>
      <c r="D1114" s="138"/>
    </row>
    <row r="1115" spans="3:4" x14ac:dyDescent="0.15">
      <c r="C1115" s="138"/>
      <c r="D1115" s="138"/>
    </row>
    <row r="1116" spans="3:4" x14ac:dyDescent="0.15">
      <c r="C1116" s="138"/>
      <c r="D1116" s="138"/>
    </row>
    <row r="1117" spans="3:4" x14ac:dyDescent="0.15">
      <c r="C1117" s="138"/>
      <c r="D1117" s="138"/>
    </row>
    <row r="1118" spans="3:4" x14ac:dyDescent="0.15">
      <c r="C1118" s="138"/>
      <c r="D1118" s="138"/>
    </row>
    <row r="1119" spans="3:4" x14ac:dyDescent="0.15">
      <c r="C1119" s="138"/>
      <c r="D1119" s="138"/>
    </row>
    <row r="1120" spans="3:4" x14ac:dyDescent="0.15">
      <c r="C1120" s="138"/>
      <c r="D1120" s="138"/>
    </row>
    <row r="1121" spans="3:4" x14ac:dyDescent="0.15">
      <c r="C1121" s="138"/>
      <c r="D1121" s="138"/>
    </row>
    <row r="1122" spans="3:4" x14ac:dyDescent="0.15">
      <c r="C1122" s="138"/>
      <c r="D1122" s="138"/>
    </row>
    <row r="1123" spans="3:4" x14ac:dyDescent="0.15">
      <c r="C1123" s="138"/>
      <c r="D1123" s="138"/>
    </row>
    <row r="1124" spans="3:4" x14ac:dyDescent="0.15">
      <c r="C1124" s="138"/>
      <c r="D1124" s="138"/>
    </row>
    <row r="1125" spans="3:4" x14ac:dyDescent="0.15">
      <c r="C1125" s="138"/>
      <c r="D1125" s="138"/>
    </row>
    <row r="1126" spans="3:4" x14ac:dyDescent="0.15">
      <c r="C1126" s="138"/>
      <c r="D1126" s="138"/>
    </row>
    <row r="1127" spans="3:4" x14ac:dyDescent="0.15">
      <c r="C1127" s="138"/>
      <c r="D1127" s="138"/>
    </row>
    <row r="1128" spans="3:4" x14ac:dyDescent="0.15">
      <c r="C1128" s="138"/>
      <c r="D1128" s="138"/>
    </row>
    <row r="1129" spans="3:4" x14ac:dyDescent="0.15">
      <c r="C1129" s="138"/>
      <c r="D1129" s="138"/>
    </row>
    <row r="1130" spans="3:4" x14ac:dyDescent="0.15">
      <c r="C1130" s="138"/>
      <c r="D1130" s="138"/>
    </row>
    <row r="1131" spans="3:4" x14ac:dyDescent="0.15">
      <c r="C1131" s="138"/>
      <c r="D1131" s="138"/>
    </row>
    <row r="1132" spans="3:4" x14ac:dyDescent="0.15">
      <c r="C1132" s="138"/>
      <c r="D1132" s="138"/>
    </row>
    <row r="1133" spans="3:4" x14ac:dyDescent="0.15">
      <c r="C1133" s="138"/>
      <c r="D1133" s="138"/>
    </row>
    <row r="1134" spans="3:4" x14ac:dyDescent="0.15">
      <c r="C1134" s="138"/>
      <c r="D1134" s="138"/>
    </row>
    <row r="1135" spans="3:4" x14ac:dyDescent="0.15">
      <c r="C1135" s="138"/>
      <c r="D1135" s="138"/>
    </row>
    <row r="1136" spans="3:4" x14ac:dyDescent="0.15">
      <c r="C1136" s="138"/>
      <c r="D1136" s="138"/>
    </row>
    <row r="1137" spans="3:4" x14ac:dyDescent="0.15">
      <c r="C1137" s="138"/>
      <c r="D1137" s="138"/>
    </row>
    <row r="1138" spans="3:4" x14ac:dyDescent="0.15">
      <c r="C1138" s="138"/>
      <c r="D1138" s="138"/>
    </row>
    <row r="1139" spans="3:4" x14ac:dyDescent="0.15">
      <c r="C1139" s="138"/>
      <c r="D1139" s="138"/>
    </row>
    <row r="1140" spans="3:4" x14ac:dyDescent="0.15">
      <c r="C1140" s="138"/>
      <c r="D1140" s="138"/>
    </row>
    <row r="1141" spans="3:4" x14ac:dyDescent="0.15">
      <c r="C1141" s="138"/>
      <c r="D1141" s="138"/>
    </row>
    <row r="1142" spans="3:4" x14ac:dyDescent="0.15">
      <c r="C1142" s="138"/>
      <c r="D1142" s="138"/>
    </row>
    <row r="1143" spans="3:4" x14ac:dyDescent="0.15">
      <c r="C1143" s="138"/>
      <c r="D1143" s="138"/>
    </row>
    <row r="1144" spans="3:4" x14ac:dyDescent="0.15">
      <c r="C1144" s="138"/>
      <c r="D1144" s="138"/>
    </row>
    <row r="1145" spans="3:4" x14ac:dyDescent="0.15">
      <c r="C1145" s="138"/>
      <c r="D1145" s="138"/>
    </row>
    <row r="1146" spans="3:4" x14ac:dyDescent="0.15">
      <c r="C1146" s="138"/>
      <c r="D1146" s="138"/>
    </row>
    <row r="1147" spans="3:4" x14ac:dyDescent="0.15">
      <c r="C1147" s="138"/>
      <c r="D1147" s="138"/>
    </row>
    <row r="1148" spans="3:4" x14ac:dyDescent="0.15">
      <c r="C1148" s="138"/>
      <c r="D1148" s="138"/>
    </row>
    <row r="1149" spans="3:4" x14ac:dyDescent="0.15">
      <c r="C1149" s="138"/>
      <c r="D1149" s="138"/>
    </row>
    <row r="1150" spans="3:4" x14ac:dyDescent="0.15">
      <c r="C1150" s="138"/>
      <c r="D1150" s="138"/>
    </row>
    <row r="1151" spans="3:4" x14ac:dyDescent="0.15">
      <c r="C1151" s="138"/>
      <c r="D1151" s="138"/>
    </row>
    <row r="1152" spans="3:4" x14ac:dyDescent="0.15">
      <c r="C1152" s="138"/>
      <c r="D1152" s="138"/>
    </row>
    <row r="1153" spans="3:4" x14ac:dyDescent="0.15">
      <c r="C1153" s="138"/>
      <c r="D1153" s="138"/>
    </row>
    <row r="1154" spans="3:4" x14ac:dyDescent="0.15">
      <c r="C1154" s="138"/>
      <c r="D1154" s="138"/>
    </row>
    <row r="1155" spans="3:4" x14ac:dyDescent="0.15">
      <c r="C1155" s="138"/>
      <c r="D1155" s="138"/>
    </row>
    <row r="1156" spans="3:4" x14ac:dyDescent="0.15">
      <c r="C1156" s="138"/>
      <c r="D1156" s="138"/>
    </row>
    <row r="1157" spans="3:4" x14ac:dyDescent="0.15">
      <c r="C1157" s="138"/>
      <c r="D1157" s="138"/>
    </row>
    <row r="1158" spans="3:4" x14ac:dyDescent="0.15">
      <c r="C1158" s="138"/>
      <c r="D1158" s="138"/>
    </row>
    <row r="1159" spans="3:4" x14ac:dyDescent="0.15">
      <c r="C1159" s="138"/>
      <c r="D1159" s="138"/>
    </row>
    <row r="1160" spans="3:4" x14ac:dyDescent="0.15">
      <c r="C1160" s="138"/>
      <c r="D1160" s="138"/>
    </row>
    <row r="1161" spans="3:4" x14ac:dyDescent="0.15">
      <c r="C1161" s="138"/>
      <c r="D1161" s="138"/>
    </row>
    <row r="1162" spans="3:4" x14ac:dyDescent="0.15">
      <c r="C1162" s="138"/>
      <c r="D1162" s="138"/>
    </row>
    <row r="1163" spans="3:4" x14ac:dyDescent="0.15">
      <c r="C1163" s="138"/>
      <c r="D1163" s="138"/>
    </row>
  </sheetData>
  <phoneticPr fontId="2" type="noConversion"/>
  <pageMargins left="0.75" right="0.75" top="0.64" bottom="1" header="0.5" footer="0.5"/>
  <pageSetup paperSize="9" scale="89" fitToHeight="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F53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4" width="12.28515625" style="391" customWidth="1"/>
    <col min="5" max="5" width="23.140625" style="222" customWidth="1"/>
    <col min="6" max="6" width="11.85546875" style="222" customWidth="1"/>
    <col min="7" max="16384" width="9.140625" style="222"/>
  </cols>
  <sheetData>
    <row r="1" spans="1:6" s="1685" customFormat="1" ht="24.75" customHeight="1" x14ac:dyDescent="0.2">
      <c r="A1" s="1688" t="s">
        <v>431</v>
      </c>
      <c r="B1" s="39"/>
      <c r="C1" s="39"/>
      <c r="D1" s="391"/>
    </row>
    <row r="2" spans="1:6" ht="17.100000000000001" customHeight="1" x14ac:dyDescent="0.2">
      <c r="A2" s="608"/>
      <c r="B2" s="609" t="s">
        <v>1108</v>
      </c>
      <c r="C2" s="610" t="s">
        <v>968</v>
      </c>
    </row>
    <row r="3" spans="1:6" ht="17.100000000000001" customHeight="1" thickBot="1" x14ac:dyDescent="0.25">
      <c r="A3" s="437" t="s">
        <v>750</v>
      </c>
      <c r="B3" s="666">
        <f>B4+B5+B7</f>
        <v>46258683</v>
      </c>
      <c r="C3" s="667">
        <f>SUM(C4:C5,C7)</f>
        <v>41560477</v>
      </c>
      <c r="D3" s="664"/>
      <c r="F3" s="326"/>
    </row>
    <row r="4" spans="1:6" ht="17.100000000000001" customHeight="1" x14ac:dyDescent="0.2">
      <c r="A4" s="668" t="s">
        <v>749</v>
      </c>
      <c r="B4" s="553">
        <v>5897129</v>
      </c>
      <c r="C4" s="554">
        <v>5442653</v>
      </c>
      <c r="E4" s="326"/>
    </row>
    <row r="5" spans="1:6" ht="17.100000000000001" customHeight="1" x14ac:dyDescent="0.2">
      <c r="A5" s="400" t="s">
        <v>636</v>
      </c>
      <c r="B5" s="401">
        <v>40361554</v>
      </c>
      <c r="C5" s="555">
        <v>36117824</v>
      </c>
      <c r="E5" s="326"/>
    </row>
    <row r="6" spans="1:6" ht="17.100000000000001" customHeight="1" thickBot="1" x14ac:dyDescent="0.25">
      <c r="A6" s="400" t="s">
        <v>644</v>
      </c>
      <c r="B6" s="401">
        <v>34184208</v>
      </c>
      <c r="C6" s="555">
        <v>30510513</v>
      </c>
      <c r="E6" s="326"/>
    </row>
    <row r="7" spans="1:6" ht="17.100000000000001" hidden="1" customHeight="1" thickBot="1" x14ac:dyDescent="0.25">
      <c r="A7" s="400" t="s">
        <v>703</v>
      </c>
      <c r="B7" s="401">
        <v>0</v>
      </c>
      <c r="C7" s="555">
        <v>0</v>
      </c>
    </row>
    <row r="8" spans="1:6" ht="17.100000000000001" customHeight="1" thickBot="1" x14ac:dyDescent="0.25">
      <c r="A8" s="81" t="s">
        <v>758</v>
      </c>
      <c r="B8" s="408">
        <f>SUM(B9:B10,B13:B14)</f>
        <v>33446644</v>
      </c>
      <c r="C8" s="409">
        <f>SUM(C9:C10,C13:C14)</f>
        <v>32841046</v>
      </c>
      <c r="F8" s="326"/>
    </row>
    <row r="9" spans="1:6" ht="17.100000000000001" customHeight="1" x14ac:dyDescent="0.2">
      <c r="A9" s="400" t="s">
        <v>749</v>
      </c>
      <c r="B9" s="401">
        <v>3976187</v>
      </c>
      <c r="C9" s="555">
        <v>3701490</v>
      </c>
      <c r="E9" s="326"/>
    </row>
    <row r="10" spans="1:6" ht="17.100000000000001" customHeight="1" x14ac:dyDescent="0.2">
      <c r="A10" s="400" t="s">
        <v>480</v>
      </c>
      <c r="B10" s="401">
        <f>SUM(B11:B12)</f>
        <v>26976422</v>
      </c>
      <c r="C10" s="555">
        <f>SUM(C11:C12)</f>
        <v>23977679</v>
      </c>
    </row>
    <row r="11" spans="1:6" ht="17.100000000000001" customHeight="1" x14ac:dyDescent="0.2">
      <c r="A11" s="400" t="s">
        <v>645</v>
      </c>
      <c r="B11" s="401">
        <v>5825318</v>
      </c>
      <c r="C11" s="555">
        <v>5751583</v>
      </c>
      <c r="E11" s="326"/>
    </row>
    <row r="12" spans="1:6" ht="17.100000000000001" customHeight="1" x14ac:dyDescent="0.2">
      <c r="A12" s="400" t="s">
        <v>646</v>
      </c>
      <c r="B12" s="401">
        <v>21151104</v>
      </c>
      <c r="C12" s="555">
        <v>18226096</v>
      </c>
      <c r="E12" s="326"/>
    </row>
    <row r="13" spans="1:6" ht="17.100000000000001" customHeight="1" x14ac:dyDescent="0.2">
      <c r="A13" s="400" t="s">
        <v>585</v>
      </c>
      <c r="B13" s="401">
        <v>1031029</v>
      </c>
      <c r="C13" s="555">
        <v>3838553</v>
      </c>
      <c r="E13" s="326"/>
    </row>
    <row r="14" spans="1:6" ht="17.100000000000001" customHeight="1" thickBot="1" x14ac:dyDescent="0.25">
      <c r="A14" s="413" t="s">
        <v>617</v>
      </c>
      <c r="B14" s="556">
        <v>1463006</v>
      </c>
      <c r="C14" s="557">
        <v>1323324</v>
      </c>
      <c r="E14" s="326"/>
    </row>
    <row r="15" spans="1:6" ht="17.100000000000001" customHeight="1" thickBot="1" x14ac:dyDescent="0.25">
      <c r="A15" s="81" t="s">
        <v>295</v>
      </c>
      <c r="B15" s="408">
        <v>1520728</v>
      </c>
      <c r="C15" s="409">
        <v>1924395</v>
      </c>
      <c r="D15" s="664"/>
      <c r="E15" s="326"/>
      <c r="F15" s="326"/>
    </row>
    <row r="16" spans="1:6" ht="17.100000000000001" customHeight="1" thickBot="1" x14ac:dyDescent="0.25">
      <c r="A16" s="81" t="s">
        <v>699</v>
      </c>
      <c r="B16" s="408">
        <v>183355</v>
      </c>
      <c r="C16" s="409">
        <v>1047273</v>
      </c>
      <c r="D16" s="664"/>
      <c r="E16" s="326"/>
      <c r="F16" s="326"/>
    </row>
    <row r="17" spans="1:6" ht="17.100000000000001" customHeight="1" thickBot="1" x14ac:dyDescent="0.25">
      <c r="A17" s="81" t="s">
        <v>759</v>
      </c>
      <c r="B17" s="408">
        <f>B3+B8+B15+B16</f>
        <v>81409410</v>
      </c>
      <c r="C17" s="409">
        <f>C3+C8+C15+C16</f>
        <v>77373191</v>
      </c>
    </row>
    <row r="18" spans="1:6" ht="17.100000000000001" customHeight="1" thickBot="1" x14ac:dyDescent="0.25">
      <c r="A18" s="670" t="s">
        <v>761</v>
      </c>
      <c r="B18" s="671">
        <v>-2975864</v>
      </c>
      <c r="C18" s="672">
        <v>-2790841</v>
      </c>
      <c r="D18" s="618"/>
      <c r="F18" s="326"/>
    </row>
    <row r="19" spans="1:6" ht="17.100000000000001" customHeight="1" thickBot="1" x14ac:dyDescent="0.25">
      <c r="A19" s="81" t="s">
        <v>760</v>
      </c>
      <c r="B19" s="408">
        <f>SUM(B17:B18)</f>
        <v>78433546</v>
      </c>
      <c r="C19" s="409">
        <f>SUM(C17:C18)</f>
        <v>74582350</v>
      </c>
      <c r="F19" s="326"/>
    </row>
    <row r="20" spans="1:6" ht="9.9499999999999993" customHeight="1" thickBot="1" x14ac:dyDescent="0.25">
      <c r="A20" s="467"/>
      <c r="B20" s="633"/>
      <c r="C20" s="633"/>
    </row>
    <row r="21" spans="1:6" ht="17.100000000000001" customHeight="1" thickBot="1" x14ac:dyDescent="0.25">
      <c r="A21" s="673" t="s">
        <v>385</v>
      </c>
      <c r="B21" s="669">
        <v>26169938</v>
      </c>
      <c r="C21" s="674">
        <v>26964700</v>
      </c>
    </row>
    <row r="22" spans="1:6" ht="17.100000000000001" customHeight="1" thickBot="1" x14ac:dyDescent="0.25">
      <c r="A22" s="675" t="s">
        <v>589</v>
      </c>
      <c r="B22" s="669">
        <v>52263608</v>
      </c>
      <c r="C22" s="674">
        <v>47617650</v>
      </c>
    </row>
    <row r="23" spans="1:6" s="1685" customFormat="1" ht="17.100000000000001" customHeight="1" x14ac:dyDescent="0.2">
      <c r="A23" s="683"/>
      <c r="B23" s="633"/>
      <c r="C23" s="633"/>
      <c r="D23" s="391"/>
    </row>
    <row r="24" spans="1:6" ht="25.5" customHeight="1" x14ac:dyDescent="0.2">
      <c r="A24" s="1688" t="s">
        <v>201</v>
      </c>
      <c r="B24" s="496"/>
      <c r="C24" s="665"/>
    </row>
    <row r="25" spans="1:6" ht="17.100000000000001" customHeight="1" x14ac:dyDescent="0.2">
      <c r="A25" s="608"/>
      <c r="B25" s="609" t="s">
        <v>1108</v>
      </c>
      <c r="C25" s="610" t="s">
        <v>968</v>
      </c>
    </row>
    <row r="26" spans="1:6" ht="17.100000000000001" customHeight="1" thickBot="1" x14ac:dyDescent="0.25">
      <c r="A26" s="68" t="s">
        <v>762</v>
      </c>
      <c r="B26" s="676"/>
      <c r="C26" s="676"/>
    </row>
    <row r="27" spans="1:6" ht="17.100000000000001" customHeight="1" x14ac:dyDescent="0.2">
      <c r="A27" s="677" t="s">
        <v>763</v>
      </c>
      <c r="B27" s="678">
        <v>76777938</v>
      </c>
      <c r="C27" s="679">
        <v>72458578</v>
      </c>
    </row>
    <row r="28" spans="1:6" ht="17.100000000000001" customHeight="1" thickBot="1" x14ac:dyDescent="0.25">
      <c r="A28" s="680" t="s">
        <v>1063</v>
      </c>
      <c r="B28" s="681">
        <v>-247198</v>
      </c>
      <c r="C28" s="682">
        <v>-242401</v>
      </c>
    </row>
    <row r="29" spans="1:6" ht="17.100000000000001" customHeight="1" thickBot="1" x14ac:dyDescent="0.25">
      <c r="A29" s="81" t="s">
        <v>416</v>
      </c>
      <c r="B29" s="408">
        <f>SUM(B27:B28)</f>
        <v>76530740</v>
      </c>
      <c r="C29" s="409">
        <f>SUM(C27:C28)</f>
        <v>72216177</v>
      </c>
    </row>
    <row r="30" spans="1:6" ht="15" customHeight="1" thickBot="1" x14ac:dyDescent="0.25">
      <c r="A30" s="683"/>
      <c r="B30" s="633"/>
      <c r="C30" s="633"/>
    </row>
    <row r="31" spans="1:6" ht="17.100000000000001" customHeight="1" thickBot="1" x14ac:dyDescent="0.25">
      <c r="A31" s="481" t="s">
        <v>766</v>
      </c>
      <c r="B31" s="636"/>
      <c r="C31" s="636"/>
    </row>
    <row r="32" spans="1:6" ht="17.100000000000001" customHeight="1" x14ac:dyDescent="0.2">
      <c r="A32" s="677" t="s">
        <v>763</v>
      </c>
      <c r="B32" s="678">
        <v>4631472</v>
      </c>
      <c r="C32" s="679">
        <v>4914613</v>
      </c>
    </row>
    <row r="33" spans="1:5" ht="17.100000000000001" customHeight="1" thickBot="1" x14ac:dyDescent="0.25">
      <c r="A33" s="680" t="s">
        <v>541</v>
      </c>
      <c r="B33" s="681">
        <v>-2728666</v>
      </c>
      <c r="C33" s="682">
        <v>-2548440</v>
      </c>
      <c r="E33" s="326"/>
    </row>
    <row r="34" spans="1:5" ht="17.25" customHeight="1" thickBot="1" x14ac:dyDescent="0.25">
      <c r="A34" s="81" t="s">
        <v>416</v>
      </c>
      <c r="B34" s="408">
        <f>SUM(B32:B33)</f>
        <v>1902806</v>
      </c>
      <c r="C34" s="409">
        <f>SUM(C32:C33)</f>
        <v>2366173</v>
      </c>
    </row>
    <row r="35" spans="1:5" s="1685" customFormat="1" ht="17.25" customHeight="1" x14ac:dyDescent="0.2">
      <c r="A35" s="396"/>
      <c r="B35" s="676"/>
      <c r="C35" s="676"/>
      <c r="D35" s="391"/>
    </row>
    <row r="36" spans="1:5" ht="28.5" customHeight="1" x14ac:dyDescent="0.2">
      <c r="A36" s="1688" t="s">
        <v>1310</v>
      </c>
      <c r="C36" s="871"/>
    </row>
    <row r="37" spans="1:5" ht="17.100000000000001" customHeight="1" x14ac:dyDescent="0.2">
      <c r="A37" s="608"/>
      <c r="B37" s="609" t="s">
        <v>1108</v>
      </c>
      <c r="C37" s="610" t="s">
        <v>968</v>
      </c>
    </row>
    <row r="38" spans="1:5" ht="24.95" customHeight="1" thickBot="1" x14ac:dyDescent="0.25">
      <c r="A38" s="437" t="s">
        <v>153</v>
      </c>
      <c r="B38" s="666">
        <f>SUM(B39:B41)</f>
        <v>6496455</v>
      </c>
      <c r="C38" s="667">
        <f>SUM(C39:C41)</f>
        <v>5122993</v>
      </c>
    </row>
    <row r="39" spans="1:5" ht="17.100000000000001" customHeight="1" x14ac:dyDescent="0.2">
      <c r="A39" s="677" t="s">
        <v>768</v>
      </c>
      <c r="B39" s="678">
        <v>1855227</v>
      </c>
      <c r="C39" s="679">
        <v>1634260</v>
      </c>
    </row>
    <row r="40" spans="1:5" ht="17.100000000000001" customHeight="1" x14ac:dyDescent="0.2">
      <c r="A40" s="684" t="s">
        <v>769</v>
      </c>
      <c r="B40" s="401">
        <v>3794792</v>
      </c>
      <c r="C40" s="555">
        <v>2893079</v>
      </c>
    </row>
    <row r="41" spans="1:5" ht="17.100000000000001" customHeight="1" x14ac:dyDescent="0.2">
      <c r="A41" s="684" t="s">
        <v>770</v>
      </c>
      <c r="B41" s="630">
        <v>846436</v>
      </c>
      <c r="C41" s="631">
        <v>595654</v>
      </c>
    </row>
    <row r="42" spans="1:5" ht="24.95" customHeight="1" thickBot="1" x14ac:dyDescent="0.25">
      <c r="A42" s="685" t="s">
        <v>463</v>
      </c>
      <c r="B42" s="686">
        <v>-619045</v>
      </c>
      <c r="C42" s="687">
        <v>-537336</v>
      </c>
    </row>
    <row r="43" spans="1:5" ht="17.100000000000001" customHeight="1" thickBot="1" x14ac:dyDescent="0.25">
      <c r="A43" s="81" t="s">
        <v>154</v>
      </c>
      <c r="B43" s="403">
        <f>SUM(B39:B42)</f>
        <v>5877410</v>
      </c>
      <c r="C43" s="404">
        <f>SUM(C39:C42)</f>
        <v>4585657</v>
      </c>
    </row>
    <row r="44" spans="1:5" ht="9.9499999999999993" customHeight="1" thickBot="1" x14ac:dyDescent="0.25">
      <c r="A44" s="396"/>
      <c r="B44" s="688"/>
      <c r="C44" s="688"/>
    </row>
    <row r="45" spans="1:5" ht="24.95" customHeight="1" thickBot="1" x14ac:dyDescent="0.25">
      <c r="A45" s="81" t="s">
        <v>155</v>
      </c>
      <c r="B45" s="403"/>
      <c r="C45" s="404"/>
    </row>
    <row r="46" spans="1:5" ht="17.100000000000001" customHeight="1" x14ac:dyDescent="0.2">
      <c r="A46" s="691" t="s">
        <v>768</v>
      </c>
      <c r="B46" s="692">
        <v>1645833</v>
      </c>
      <c r="C46" s="693">
        <v>1446365</v>
      </c>
    </row>
    <row r="47" spans="1:5" ht="17.100000000000001" customHeight="1" x14ac:dyDescent="0.2">
      <c r="A47" s="684" t="s">
        <v>769</v>
      </c>
      <c r="B47" s="630">
        <v>3466354</v>
      </c>
      <c r="C47" s="631">
        <v>2645409</v>
      </c>
    </row>
    <row r="48" spans="1:5" ht="17.100000000000001" customHeight="1" thickBot="1" x14ac:dyDescent="0.25">
      <c r="A48" s="694" t="s">
        <v>770</v>
      </c>
      <c r="B48" s="695">
        <v>765223</v>
      </c>
      <c r="C48" s="696">
        <v>493883</v>
      </c>
    </row>
    <row r="49" spans="1:3" ht="17.100000000000001" customHeight="1" thickBot="1" x14ac:dyDescent="0.25">
      <c r="A49" s="81" t="s">
        <v>156</v>
      </c>
      <c r="B49" s="403">
        <f>SUM(B46:B48)</f>
        <v>5877410</v>
      </c>
      <c r="C49" s="404">
        <f>SUM(C46:C48)</f>
        <v>4585657</v>
      </c>
    </row>
    <row r="50" spans="1:3" ht="24.95" customHeight="1" thickBot="1" x14ac:dyDescent="0.25">
      <c r="A50" s="437" t="s">
        <v>151</v>
      </c>
      <c r="B50" s="441">
        <v>-181350</v>
      </c>
      <c r="C50" s="690">
        <v>-159100</v>
      </c>
    </row>
    <row r="51" spans="1:3" ht="17.100000000000001" customHeight="1" thickBot="1" x14ac:dyDescent="0.25">
      <c r="A51" s="81" t="s">
        <v>152</v>
      </c>
      <c r="B51" s="438">
        <f>SUM(B49:B50)</f>
        <v>5696060</v>
      </c>
      <c r="C51" s="439">
        <f>SUM(C49:C50)</f>
        <v>4426557</v>
      </c>
    </row>
    <row r="52" spans="1:3" ht="9.9499999999999993" customHeight="1" thickBot="1" x14ac:dyDescent="0.25">
      <c r="A52" s="423"/>
      <c r="B52" s="836"/>
      <c r="C52" s="467"/>
    </row>
    <row r="53" spans="1:3" ht="17.100000000000001" customHeight="1" thickBot="1" x14ac:dyDescent="0.25">
      <c r="A53" s="81" t="s">
        <v>586</v>
      </c>
      <c r="B53" s="438">
        <v>518560</v>
      </c>
      <c r="C53" s="404">
        <v>323458</v>
      </c>
    </row>
  </sheetData>
  <phoneticPr fontId="2" type="noConversion"/>
  <pageMargins left="0.28999999999999998" right="0.2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>
    <pageSetUpPr fitToPage="1"/>
  </sheetPr>
  <dimension ref="A1:H33"/>
  <sheetViews>
    <sheetView zoomScale="90" zoomScaleNormal="90" workbookViewId="0"/>
  </sheetViews>
  <sheetFormatPr defaultRowHeight="10.5" x14ac:dyDescent="0.2"/>
  <cols>
    <col min="1" max="1" width="45.7109375" style="222" customWidth="1"/>
    <col min="2" max="6" width="15.42578125" style="222" customWidth="1"/>
    <col min="7" max="7" width="15.42578125" style="222" hidden="1" customWidth="1"/>
    <col min="8" max="8" width="15.42578125" style="222" customWidth="1"/>
    <col min="9" max="16384" width="9.140625" style="222"/>
  </cols>
  <sheetData>
    <row r="1" spans="1:8" s="1685" customFormat="1" ht="33" customHeight="1" x14ac:dyDescent="0.2">
      <c r="A1" s="1688" t="s">
        <v>1311</v>
      </c>
    </row>
    <row r="2" spans="1:8" ht="35.1" customHeight="1" x14ac:dyDescent="0.2">
      <c r="A2" s="157" t="s">
        <v>1144</v>
      </c>
      <c r="B2" s="285" t="s">
        <v>1145</v>
      </c>
      <c r="C2" s="285" t="s">
        <v>755</v>
      </c>
      <c r="D2" s="285" t="s">
        <v>756</v>
      </c>
      <c r="E2" s="285" t="s">
        <v>554</v>
      </c>
      <c r="F2" s="285" t="s">
        <v>757</v>
      </c>
      <c r="G2" s="697" t="s">
        <v>587</v>
      </c>
      <c r="H2" s="698" t="s">
        <v>1146</v>
      </c>
    </row>
    <row r="3" spans="1:8" ht="18.95" customHeight="1" thickBot="1" x14ac:dyDescent="0.25">
      <c r="A3" s="437" t="s">
        <v>612</v>
      </c>
      <c r="B3" s="93">
        <f t="shared" ref="B3:G3" si="0">SUM(B4:B5,B7)</f>
        <v>-1480413</v>
      </c>
      <c r="C3" s="93">
        <f t="shared" si="0"/>
        <v>-1154655</v>
      </c>
      <c r="D3" s="93">
        <f t="shared" si="0"/>
        <v>932620</v>
      </c>
      <c r="E3" s="93">
        <f t="shared" si="0"/>
        <v>169578</v>
      </c>
      <c r="F3" s="93">
        <f t="shared" si="0"/>
        <v>368</v>
      </c>
      <c r="G3" s="93">
        <f t="shared" si="0"/>
        <v>0</v>
      </c>
      <c r="H3" s="94">
        <f>SUM(B3:G3)</f>
        <v>-1532502</v>
      </c>
    </row>
    <row r="4" spans="1:8" ht="18.95" customHeight="1" x14ac:dyDescent="0.2">
      <c r="A4" s="677" t="s">
        <v>471</v>
      </c>
      <c r="B4" s="107">
        <f>H19</f>
        <v>-593854</v>
      </c>
      <c r="C4" s="699">
        <v>-429843</v>
      </c>
      <c r="D4" s="699">
        <v>260277</v>
      </c>
      <c r="E4" s="699">
        <v>80195</v>
      </c>
      <c r="F4" s="699">
        <v>183</v>
      </c>
      <c r="G4" s="107">
        <v>0</v>
      </c>
      <c r="H4" s="700">
        <f t="shared" ref="H4:H16" si="1">SUM(B4:G4)</f>
        <v>-683042</v>
      </c>
    </row>
    <row r="5" spans="1:8" ht="18.95" customHeight="1" x14ac:dyDescent="0.2">
      <c r="A5" s="684" t="s">
        <v>751</v>
      </c>
      <c r="B5" s="114">
        <f>H20</f>
        <v>-886559</v>
      </c>
      <c r="C5" s="55">
        <v>-724812</v>
      </c>
      <c r="D5" s="55">
        <v>672343</v>
      </c>
      <c r="E5" s="55">
        <v>89383</v>
      </c>
      <c r="F5" s="55">
        <v>185</v>
      </c>
      <c r="G5" s="114">
        <v>0</v>
      </c>
      <c r="H5" s="431">
        <f t="shared" si="1"/>
        <v>-849460</v>
      </c>
    </row>
    <row r="6" spans="1:8" ht="18.95" customHeight="1" thickBot="1" x14ac:dyDescent="0.25">
      <c r="A6" s="701" t="s">
        <v>752</v>
      </c>
      <c r="B6" s="114">
        <f>H21</f>
        <v>-541352</v>
      </c>
      <c r="C6" s="55">
        <v>-454401</v>
      </c>
      <c r="D6" s="55">
        <v>429254</v>
      </c>
      <c r="E6" s="55">
        <v>75034</v>
      </c>
      <c r="F6" s="55">
        <v>136</v>
      </c>
      <c r="G6" s="114">
        <v>0</v>
      </c>
      <c r="H6" s="431">
        <f t="shared" si="1"/>
        <v>-491329</v>
      </c>
    </row>
    <row r="7" spans="1:8" ht="18.95" hidden="1" customHeight="1" thickBot="1" x14ac:dyDescent="0.25">
      <c r="A7" s="685" t="s">
        <v>510</v>
      </c>
      <c r="B7" s="110">
        <f>H22</f>
        <v>0</v>
      </c>
      <c r="C7" s="702">
        <v>0</v>
      </c>
      <c r="D7" s="702">
        <v>0</v>
      </c>
      <c r="E7" s="702">
        <v>0</v>
      </c>
      <c r="F7" s="702">
        <v>0</v>
      </c>
      <c r="G7" s="110">
        <v>0</v>
      </c>
      <c r="H7" s="94">
        <f t="shared" si="1"/>
        <v>0</v>
      </c>
    </row>
    <row r="8" spans="1:8" ht="18.95" customHeight="1" thickBot="1" x14ac:dyDescent="0.25">
      <c r="A8" s="81" t="s">
        <v>614</v>
      </c>
      <c r="B8" s="97">
        <f>SUM(B9:B10,B13,B14)</f>
        <v>-1309059</v>
      </c>
      <c r="C8" s="97">
        <f t="shared" ref="C8:G8" si="2">SUM(C9:C10,C13,C14)</f>
        <v>-751328</v>
      </c>
      <c r="D8" s="97">
        <f t="shared" si="2"/>
        <v>547963</v>
      </c>
      <c r="E8" s="97">
        <f t="shared" si="2"/>
        <v>-6538</v>
      </c>
      <c r="F8" s="97">
        <f t="shared" si="2"/>
        <v>76711</v>
      </c>
      <c r="G8" s="97">
        <f t="shared" si="2"/>
        <v>0</v>
      </c>
      <c r="H8" s="98">
        <f t="shared" si="1"/>
        <v>-1442251</v>
      </c>
    </row>
    <row r="9" spans="1:8" ht="18.95" customHeight="1" x14ac:dyDescent="0.2">
      <c r="A9" s="677" t="s">
        <v>471</v>
      </c>
      <c r="B9" s="107">
        <f t="shared" ref="B9:B14" si="3">H24</f>
        <v>-241111</v>
      </c>
      <c r="C9" s="699">
        <v>-150230</v>
      </c>
      <c r="D9" s="699">
        <v>150225</v>
      </c>
      <c r="E9" s="699">
        <v>6341</v>
      </c>
      <c r="F9" s="699">
        <v>29915</v>
      </c>
      <c r="G9" s="107">
        <v>0</v>
      </c>
      <c r="H9" s="700">
        <f t="shared" si="1"/>
        <v>-204860</v>
      </c>
    </row>
    <row r="10" spans="1:8" ht="18.95" customHeight="1" x14ac:dyDescent="0.2">
      <c r="A10" s="684" t="s">
        <v>751</v>
      </c>
      <c r="B10" s="114">
        <f t="shared" si="3"/>
        <v>-1061730</v>
      </c>
      <c r="C10" s="114">
        <f>SUM(C11:C12)</f>
        <v>-552420</v>
      </c>
      <c r="D10" s="114">
        <f t="shared" ref="D10:G10" si="4">SUM(D11:D12)</f>
        <v>396823</v>
      </c>
      <c r="E10" s="114">
        <f t="shared" si="4"/>
        <v>-12879</v>
      </c>
      <c r="F10" s="114">
        <f t="shared" si="4"/>
        <v>42225</v>
      </c>
      <c r="G10" s="114">
        <f t="shared" si="4"/>
        <v>0</v>
      </c>
      <c r="H10" s="431">
        <f t="shared" si="1"/>
        <v>-1187981</v>
      </c>
    </row>
    <row r="11" spans="1:8" ht="18.95" customHeight="1" x14ac:dyDescent="0.2">
      <c r="A11" s="703" t="s">
        <v>753</v>
      </c>
      <c r="B11" s="114">
        <f t="shared" si="3"/>
        <v>-193948</v>
      </c>
      <c r="C11" s="55">
        <v>-173802</v>
      </c>
      <c r="D11" s="55">
        <v>205938</v>
      </c>
      <c r="E11" s="55">
        <v>-184</v>
      </c>
      <c r="F11" s="55">
        <v>4481</v>
      </c>
      <c r="G11" s="114">
        <v>0</v>
      </c>
      <c r="H11" s="431">
        <f t="shared" si="1"/>
        <v>-157515</v>
      </c>
    </row>
    <row r="12" spans="1:8" ht="18.95" customHeight="1" x14ac:dyDescent="0.2">
      <c r="A12" s="701" t="s">
        <v>754</v>
      </c>
      <c r="B12" s="114">
        <f t="shared" si="3"/>
        <v>-867782</v>
      </c>
      <c r="C12" s="55">
        <v>-378618</v>
      </c>
      <c r="D12" s="55">
        <v>190885</v>
      </c>
      <c r="E12" s="55">
        <v>-12695</v>
      </c>
      <c r="F12" s="55">
        <v>37744</v>
      </c>
      <c r="G12" s="114">
        <v>0</v>
      </c>
      <c r="H12" s="431">
        <f t="shared" si="1"/>
        <v>-1030466</v>
      </c>
    </row>
    <row r="13" spans="1:8" ht="18.95" customHeight="1" x14ac:dyDescent="0.2">
      <c r="A13" s="684" t="s">
        <v>510</v>
      </c>
      <c r="B13" s="114">
        <f t="shared" si="3"/>
        <v>-7007</v>
      </c>
      <c r="C13" s="55">
        <v>-48678</v>
      </c>
      <c r="D13" s="55">
        <v>1704</v>
      </c>
      <c r="E13" s="55">
        <v>0</v>
      </c>
      <c r="F13" s="55">
        <v>4571</v>
      </c>
      <c r="G13" s="114">
        <v>0</v>
      </c>
      <c r="H13" s="431">
        <f t="shared" si="1"/>
        <v>-49410</v>
      </c>
    </row>
    <row r="14" spans="1:8" s="1486" customFormat="1" ht="24.95" customHeight="1" thickBot="1" x14ac:dyDescent="0.25">
      <c r="A14" s="1489" t="s">
        <v>1065</v>
      </c>
      <c r="B14" s="43">
        <f t="shared" si="3"/>
        <v>789</v>
      </c>
      <c r="C14" s="43">
        <v>0</v>
      </c>
      <c r="D14" s="43">
        <v>-789</v>
      </c>
      <c r="E14" s="43">
        <v>0</v>
      </c>
      <c r="F14" s="43">
        <v>0</v>
      </c>
      <c r="G14" s="43"/>
      <c r="H14" s="1490">
        <f t="shared" si="1"/>
        <v>0</v>
      </c>
    </row>
    <row r="15" spans="1:8" ht="18.95" customHeight="1" thickBot="1" x14ac:dyDescent="0.25">
      <c r="A15" s="81" t="s">
        <v>615</v>
      </c>
      <c r="B15" s="97">
        <f t="shared" ref="B15" si="5">H30</f>
        <v>-1369</v>
      </c>
      <c r="C15" s="66">
        <v>-8462</v>
      </c>
      <c r="D15" s="66">
        <v>8780</v>
      </c>
      <c r="E15" s="66">
        <v>-64</v>
      </c>
      <c r="F15" s="66">
        <v>4</v>
      </c>
      <c r="G15" s="97">
        <v>0</v>
      </c>
      <c r="H15" s="98">
        <f t="shared" si="1"/>
        <v>-1111</v>
      </c>
    </row>
    <row r="16" spans="1:8" ht="24.95" customHeight="1" thickBot="1" x14ac:dyDescent="0.25">
      <c r="A16" s="81" t="s">
        <v>616</v>
      </c>
      <c r="B16" s="97">
        <f t="shared" ref="B16:G16" si="6">B3+B8+B15</f>
        <v>-2790841</v>
      </c>
      <c r="C16" s="97">
        <f t="shared" si="6"/>
        <v>-1914445</v>
      </c>
      <c r="D16" s="97">
        <f t="shared" si="6"/>
        <v>1489363</v>
      </c>
      <c r="E16" s="97">
        <f t="shared" si="6"/>
        <v>162976</v>
      </c>
      <c r="F16" s="97">
        <f t="shared" si="6"/>
        <v>77083</v>
      </c>
      <c r="G16" s="97">
        <f t="shared" si="6"/>
        <v>0</v>
      </c>
      <c r="H16" s="98">
        <f t="shared" si="1"/>
        <v>-2975864</v>
      </c>
    </row>
    <row r="17" spans="1:8" ht="35.1" customHeight="1" x14ac:dyDescent="0.2">
      <c r="A17" s="157" t="s">
        <v>980</v>
      </c>
      <c r="B17" s="285" t="s">
        <v>981</v>
      </c>
      <c r="C17" s="285" t="s">
        <v>755</v>
      </c>
      <c r="D17" s="285" t="s">
        <v>756</v>
      </c>
      <c r="E17" s="285" t="s">
        <v>554</v>
      </c>
      <c r="F17" s="285" t="s">
        <v>757</v>
      </c>
      <c r="G17" s="697" t="s">
        <v>587</v>
      </c>
      <c r="H17" s="698" t="s">
        <v>982</v>
      </c>
    </row>
    <row r="18" spans="1:8" ht="18.95" customHeight="1" thickBot="1" x14ac:dyDescent="0.25">
      <c r="A18" s="437" t="s">
        <v>612</v>
      </c>
      <c r="B18" s="93">
        <f t="shared" ref="B18:G18" si="7">SUM(B19:B20,B22)</f>
        <v>-1154497</v>
      </c>
      <c r="C18" s="93">
        <f t="shared" si="7"/>
        <v>-1004962</v>
      </c>
      <c r="D18" s="93">
        <f t="shared" si="7"/>
        <v>703279</v>
      </c>
      <c r="E18" s="93">
        <f t="shared" si="7"/>
        <v>-24442</v>
      </c>
      <c r="F18" s="93">
        <f t="shared" si="7"/>
        <v>209</v>
      </c>
      <c r="G18" s="93">
        <f t="shared" si="7"/>
        <v>0</v>
      </c>
      <c r="H18" s="94">
        <f>SUM(B18:G18)</f>
        <v>-1480413</v>
      </c>
    </row>
    <row r="19" spans="1:8" ht="18.95" customHeight="1" x14ac:dyDescent="0.2">
      <c r="A19" s="677" t="s">
        <v>471</v>
      </c>
      <c r="B19" s="107">
        <v>-444214</v>
      </c>
      <c r="C19" s="699">
        <v>-405670</v>
      </c>
      <c r="D19" s="699">
        <v>264742</v>
      </c>
      <c r="E19" s="699">
        <v>-8812</v>
      </c>
      <c r="F19" s="699">
        <v>100</v>
      </c>
      <c r="G19" s="107">
        <v>0</v>
      </c>
      <c r="H19" s="700">
        <f t="shared" ref="H19:H31" si="8">SUM(B19:G19)</f>
        <v>-593854</v>
      </c>
    </row>
    <row r="20" spans="1:8" ht="18.95" customHeight="1" x14ac:dyDescent="0.2">
      <c r="A20" s="684" t="s">
        <v>751</v>
      </c>
      <c r="B20" s="114">
        <v>-710283</v>
      </c>
      <c r="C20" s="55">
        <v>-599292</v>
      </c>
      <c r="D20" s="55">
        <v>438537</v>
      </c>
      <c r="E20" s="55">
        <v>-15630</v>
      </c>
      <c r="F20" s="55">
        <v>109</v>
      </c>
      <c r="G20" s="114">
        <v>0</v>
      </c>
      <c r="H20" s="431">
        <f t="shared" si="8"/>
        <v>-886559</v>
      </c>
    </row>
    <row r="21" spans="1:8" ht="18.95" customHeight="1" thickBot="1" x14ac:dyDescent="0.25">
      <c r="A21" s="701" t="s">
        <v>752</v>
      </c>
      <c r="B21" s="114">
        <v>-469157</v>
      </c>
      <c r="C21" s="55">
        <v>-311490</v>
      </c>
      <c r="D21" s="55">
        <v>249763</v>
      </c>
      <c r="E21" s="55">
        <v>-10552</v>
      </c>
      <c r="F21" s="55">
        <v>84</v>
      </c>
      <c r="G21" s="114">
        <v>0</v>
      </c>
      <c r="H21" s="431">
        <f t="shared" si="8"/>
        <v>-541352</v>
      </c>
    </row>
    <row r="22" spans="1:8" ht="18.95" hidden="1" customHeight="1" thickBot="1" x14ac:dyDescent="0.25">
      <c r="A22" s="685" t="s">
        <v>510</v>
      </c>
      <c r="B22" s="110">
        <v>0</v>
      </c>
      <c r="C22" s="702">
        <v>0</v>
      </c>
      <c r="D22" s="702">
        <v>0</v>
      </c>
      <c r="E22" s="702">
        <v>0</v>
      </c>
      <c r="F22" s="702">
        <v>0</v>
      </c>
      <c r="G22" s="110">
        <v>0</v>
      </c>
      <c r="H22" s="94">
        <f t="shared" si="8"/>
        <v>0</v>
      </c>
    </row>
    <row r="23" spans="1:8" ht="18.95" customHeight="1" thickBot="1" x14ac:dyDescent="0.25">
      <c r="A23" s="81" t="s">
        <v>614</v>
      </c>
      <c r="B23" s="97">
        <f>SUM(B24:B25,B28,B29)</f>
        <v>-1205113</v>
      </c>
      <c r="C23" s="97">
        <f t="shared" ref="C23:F23" si="9">SUM(C24:C25,C28,C29)</f>
        <v>-742274</v>
      </c>
      <c r="D23" s="97">
        <f t="shared" si="9"/>
        <v>512086</v>
      </c>
      <c r="E23" s="97">
        <f t="shared" si="9"/>
        <v>-32647</v>
      </c>
      <c r="F23" s="97">
        <f t="shared" si="9"/>
        <v>158889</v>
      </c>
      <c r="G23" s="97">
        <f t="shared" ref="G23" si="10">SUM(G24:G25,G28)</f>
        <v>0</v>
      </c>
      <c r="H23" s="98">
        <f t="shared" si="8"/>
        <v>-1309059</v>
      </c>
    </row>
    <row r="24" spans="1:8" ht="18.95" customHeight="1" x14ac:dyDescent="0.2">
      <c r="A24" s="677" t="s">
        <v>471</v>
      </c>
      <c r="B24" s="107">
        <v>-234414</v>
      </c>
      <c r="C24" s="699">
        <v>-197360</v>
      </c>
      <c r="D24" s="699">
        <v>186836</v>
      </c>
      <c r="E24" s="699">
        <v>-22710</v>
      </c>
      <c r="F24" s="699">
        <v>26537</v>
      </c>
      <c r="G24" s="107">
        <v>0</v>
      </c>
      <c r="H24" s="700">
        <f t="shared" si="8"/>
        <v>-241111</v>
      </c>
    </row>
    <row r="25" spans="1:8" ht="18.95" customHeight="1" x14ac:dyDescent="0.2">
      <c r="A25" s="684" t="s">
        <v>751</v>
      </c>
      <c r="B25" s="114">
        <v>-915235</v>
      </c>
      <c r="C25" s="114">
        <v>-512930</v>
      </c>
      <c r="D25" s="114">
        <v>324214</v>
      </c>
      <c r="E25" s="114">
        <v>11273</v>
      </c>
      <c r="F25" s="114">
        <v>30948</v>
      </c>
      <c r="G25" s="114">
        <v>0</v>
      </c>
      <c r="H25" s="431">
        <f t="shared" si="8"/>
        <v>-1061730</v>
      </c>
    </row>
    <row r="26" spans="1:8" ht="18.95" customHeight="1" x14ac:dyDescent="0.2">
      <c r="A26" s="703" t="s">
        <v>753</v>
      </c>
      <c r="B26" s="114">
        <v>-180681</v>
      </c>
      <c r="C26" s="55">
        <v>-74498</v>
      </c>
      <c r="D26" s="55">
        <v>63586</v>
      </c>
      <c r="E26" s="55">
        <v>-2355</v>
      </c>
      <c r="F26" s="55">
        <v>0</v>
      </c>
      <c r="G26" s="114">
        <v>0</v>
      </c>
      <c r="H26" s="431">
        <f t="shared" si="8"/>
        <v>-193948</v>
      </c>
    </row>
    <row r="27" spans="1:8" ht="18.95" customHeight="1" x14ac:dyDescent="0.2">
      <c r="A27" s="701" t="s">
        <v>754</v>
      </c>
      <c r="B27" s="114">
        <v>-734554</v>
      </c>
      <c r="C27" s="55">
        <v>-438432</v>
      </c>
      <c r="D27" s="55">
        <v>260628</v>
      </c>
      <c r="E27" s="55">
        <v>13628</v>
      </c>
      <c r="F27" s="55">
        <v>30948</v>
      </c>
      <c r="G27" s="114">
        <v>0</v>
      </c>
      <c r="H27" s="431">
        <f t="shared" si="8"/>
        <v>-867782</v>
      </c>
    </row>
    <row r="28" spans="1:8" ht="18.95" customHeight="1" x14ac:dyDescent="0.2">
      <c r="A28" s="684" t="s">
        <v>510</v>
      </c>
      <c r="B28" s="114">
        <v>-55464</v>
      </c>
      <c r="C28" s="55">
        <v>-31984</v>
      </c>
      <c r="D28" s="55">
        <v>1036</v>
      </c>
      <c r="E28" s="55">
        <v>-21999</v>
      </c>
      <c r="F28" s="55">
        <v>101404</v>
      </c>
      <c r="G28" s="114">
        <v>0</v>
      </c>
      <c r="H28" s="431">
        <f t="shared" si="8"/>
        <v>-7007</v>
      </c>
    </row>
    <row r="29" spans="1:8" s="1544" customFormat="1" ht="24.95" customHeight="1" thickBot="1" x14ac:dyDescent="0.25">
      <c r="A29" s="1489" t="s">
        <v>1065</v>
      </c>
      <c r="B29" s="43">
        <v>0</v>
      </c>
      <c r="C29" s="43">
        <v>0</v>
      </c>
      <c r="D29" s="43">
        <v>0</v>
      </c>
      <c r="E29" s="43">
        <v>789</v>
      </c>
      <c r="F29" s="43">
        <v>0</v>
      </c>
      <c r="G29" s="43">
        <v>0</v>
      </c>
      <c r="H29" s="431">
        <f t="shared" si="8"/>
        <v>789</v>
      </c>
    </row>
    <row r="30" spans="1:8" ht="18.95" customHeight="1" thickBot="1" x14ac:dyDescent="0.25">
      <c r="A30" s="81" t="s">
        <v>615</v>
      </c>
      <c r="B30" s="97">
        <v>-11797</v>
      </c>
      <c r="C30" s="66">
        <v>-2100</v>
      </c>
      <c r="D30" s="66">
        <v>12527</v>
      </c>
      <c r="E30" s="66">
        <v>1</v>
      </c>
      <c r="F30" s="66">
        <v>0</v>
      </c>
      <c r="G30" s="97">
        <v>0</v>
      </c>
      <c r="H30" s="98">
        <f t="shared" si="8"/>
        <v>-1369</v>
      </c>
    </row>
    <row r="31" spans="1:8" ht="24.95" customHeight="1" thickBot="1" x14ac:dyDescent="0.25">
      <c r="A31" s="81" t="s">
        <v>616</v>
      </c>
      <c r="B31" s="97">
        <f>B18+B23+B30</f>
        <v>-2371407</v>
      </c>
      <c r="C31" s="97">
        <f t="shared" ref="C31:F31" si="11">C18+C23+C30</f>
        <v>-1749336</v>
      </c>
      <c r="D31" s="97">
        <f t="shared" si="11"/>
        <v>1227892</v>
      </c>
      <c r="E31" s="97">
        <f t="shared" si="11"/>
        <v>-57088</v>
      </c>
      <c r="F31" s="97">
        <f t="shared" si="11"/>
        <v>159098</v>
      </c>
      <c r="G31" s="97">
        <f>G18+G23+G30</f>
        <v>0</v>
      </c>
      <c r="H31" s="98">
        <f t="shared" si="8"/>
        <v>-2790841</v>
      </c>
    </row>
    <row r="33" spans="8:8" x14ac:dyDescent="0.2">
      <c r="H33" s="29">
        <f>H31-'22 - Kredyty i pożyczki '!C18</f>
        <v>0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>
    <pageSetUpPr fitToPage="1"/>
  </sheetPr>
  <dimension ref="A1:K10"/>
  <sheetViews>
    <sheetView workbookViewId="0"/>
  </sheetViews>
  <sheetFormatPr defaultRowHeight="10.5" x14ac:dyDescent="0.15"/>
  <cols>
    <col min="1" max="1" width="40.7109375" style="83" customWidth="1"/>
    <col min="2" max="5" width="15.140625" style="83" customWidth="1"/>
    <col min="6" max="6" width="10.7109375" style="83" customWidth="1"/>
    <col min="7" max="7" width="14.42578125" style="83" customWidth="1"/>
    <col min="8" max="8" width="8.7109375" style="83" bestFit="1" customWidth="1"/>
    <col min="9" max="9" width="10.5703125" style="83" bestFit="1" customWidth="1"/>
    <col min="10" max="16384" width="9.140625" style="83"/>
  </cols>
  <sheetData>
    <row r="1" spans="1:11" ht="30.75" customHeight="1" thickBot="1" x14ac:dyDescent="0.2">
      <c r="A1" s="1688" t="s">
        <v>431</v>
      </c>
    </row>
    <row r="2" spans="1:11" ht="17.100000000000001" customHeight="1" thickBot="1" x14ac:dyDescent="0.2">
      <c r="A2" s="1730" t="s">
        <v>431</v>
      </c>
      <c r="B2" s="1731" t="s">
        <v>1108</v>
      </c>
      <c r="C2" s="1731"/>
      <c r="D2" s="1731" t="s">
        <v>968</v>
      </c>
      <c r="E2" s="1732"/>
    </row>
    <row r="3" spans="1:11" ht="24.95" customHeight="1" thickBot="1" x14ac:dyDescent="0.2">
      <c r="A3" s="1730"/>
      <c r="B3" s="248" t="s">
        <v>648</v>
      </c>
      <c r="C3" s="248" t="s">
        <v>647</v>
      </c>
      <c r="D3" s="248" t="s">
        <v>648</v>
      </c>
      <c r="E3" s="249" t="s">
        <v>647</v>
      </c>
    </row>
    <row r="4" spans="1:11" ht="17.100000000000001" customHeight="1" x14ac:dyDescent="0.15">
      <c r="A4" s="299" t="s">
        <v>605</v>
      </c>
      <c r="B4" s="300">
        <v>74325196</v>
      </c>
      <c r="C4" s="301">
        <f>B4/B7*100</f>
        <v>91.298040361673188</v>
      </c>
      <c r="D4" s="302">
        <v>69925565</v>
      </c>
      <c r="E4" s="303">
        <v>90.374410175224654</v>
      </c>
      <c r="F4" s="87"/>
    </row>
    <row r="5" spans="1:11" ht="17.100000000000001" customHeight="1" x14ac:dyDescent="0.15">
      <c r="A5" s="304" t="s">
        <v>606</v>
      </c>
      <c r="B5" s="305">
        <v>2452742</v>
      </c>
      <c r="C5" s="306">
        <f>B5/B7*100</f>
        <v>3.0128482690146017</v>
      </c>
      <c r="D5" s="307">
        <v>2533013</v>
      </c>
      <c r="E5" s="308">
        <v>3.2737605458200632</v>
      </c>
    </row>
    <row r="6" spans="1:11" ht="17.100000000000001" customHeight="1" thickBot="1" x14ac:dyDescent="0.2">
      <c r="A6" s="309" t="s">
        <v>607</v>
      </c>
      <c r="B6" s="310">
        <v>4631472</v>
      </c>
      <c r="C6" s="311">
        <f>B6/B7*100</f>
        <v>5.6891113693122204</v>
      </c>
      <c r="D6" s="312">
        <v>4914613</v>
      </c>
      <c r="E6" s="313">
        <v>6.3518292789552913</v>
      </c>
    </row>
    <row r="7" spans="1:11" ht="17.100000000000001" customHeight="1" thickBot="1" x14ac:dyDescent="0.2">
      <c r="A7" s="289" t="s">
        <v>608</v>
      </c>
      <c r="B7" s="314">
        <f>SUM(B4:B6)</f>
        <v>81409410</v>
      </c>
      <c r="C7" s="290">
        <v>100</v>
      </c>
      <c r="D7" s="314">
        <v>77373191</v>
      </c>
      <c r="E7" s="291">
        <v>100</v>
      </c>
      <c r="F7" s="293"/>
      <c r="G7" s="294"/>
      <c r="H7" s="294"/>
    </row>
    <row r="8" spans="1:11" ht="24.95" customHeight="1" thickBot="1" x14ac:dyDescent="0.2">
      <c r="A8" s="315" t="s">
        <v>284</v>
      </c>
      <c r="B8" s="316">
        <v>-2975864</v>
      </c>
      <c r="C8" s="317">
        <f>-B8/B7*100</f>
        <v>3.6554300049588857</v>
      </c>
      <c r="D8" s="316">
        <v>-2790841</v>
      </c>
      <c r="E8" s="318">
        <v>3.6069870764409857</v>
      </c>
      <c r="I8" s="295"/>
      <c r="K8" s="295"/>
    </row>
    <row r="9" spans="1:11" ht="17.100000000000001" customHeight="1" thickBot="1" x14ac:dyDescent="0.2">
      <c r="A9" s="289" t="s">
        <v>609</v>
      </c>
      <c r="B9" s="314">
        <f>SUM(B7:B8)</f>
        <v>78433546</v>
      </c>
      <c r="C9" s="290">
        <f>C7-C8</f>
        <v>96.344569995041113</v>
      </c>
      <c r="D9" s="314">
        <v>74582350</v>
      </c>
      <c r="E9" s="291">
        <v>96.393012923559013</v>
      </c>
      <c r="F9" s="293"/>
      <c r="G9" s="294"/>
      <c r="H9" s="294"/>
    </row>
    <row r="10" spans="1:11" x14ac:dyDescent="0.15">
      <c r="A10" s="319"/>
      <c r="B10" s="320"/>
      <c r="C10" s="320"/>
      <c r="D10" s="321"/>
      <c r="E10" s="322"/>
    </row>
  </sheetData>
  <mergeCells count="3">
    <mergeCell ref="D2:E2"/>
    <mergeCell ref="A2:A3"/>
    <mergeCell ref="B2:C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pageSetUpPr fitToPage="1"/>
  </sheetPr>
  <dimension ref="A1:N41"/>
  <sheetViews>
    <sheetView workbookViewId="0"/>
  </sheetViews>
  <sheetFormatPr defaultColWidth="18.42578125" defaultRowHeight="10.5" x14ac:dyDescent="0.2"/>
  <cols>
    <col min="1" max="1" width="18" style="218" customWidth="1"/>
    <col min="2" max="4" width="13.7109375" style="218" customWidth="1"/>
    <col min="5" max="5" width="13.7109375" style="218" hidden="1" customWidth="1"/>
    <col min="6" max="13" width="13.7109375" style="218" customWidth="1"/>
    <col min="14" max="16384" width="18.42578125" style="218"/>
  </cols>
  <sheetData>
    <row r="1" spans="1:14" ht="24.75" customHeight="1" x14ac:dyDescent="0.2">
      <c r="A1" s="1688" t="s">
        <v>468</v>
      </c>
      <c r="B1" s="1688"/>
      <c r="C1" s="1688"/>
      <c r="D1" s="1688"/>
      <c r="E1" s="1688"/>
      <c r="F1" s="1688"/>
      <c r="G1" s="325"/>
      <c r="H1" s="325"/>
      <c r="I1" s="325"/>
      <c r="J1" s="325"/>
      <c r="K1" s="325"/>
      <c r="L1" s="325"/>
    </row>
    <row r="2" spans="1:14" ht="20.100000000000001" customHeight="1" thickBot="1" x14ac:dyDescent="0.25">
      <c r="A2" s="329" t="s">
        <v>1121</v>
      </c>
      <c r="B2" s="1750" t="s">
        <v>470</v>
      </c>
      <c r="C2" s="1751"/>
      <c r="D2" s="1751"/>
      <c r="E2" s="330"/>
      <c r="F2" s="1750" t="s">
        <v>474</v>
      </c>
      <c r="G2" s="1751"/>
      <c r="H2" s="1751"/>
      <c r="I2" s="1751"/>
      <c r="J2" s="1754"/>
      <c r="K2" s="1744" t="s">
        <v>467</v>
      </c>
      <c r="L2" s="1744" t="s">
        <v>699</v>
      </c>
      <c r="M2" s="1742" t="s">
        <v>477</v>
      </c>
    </row>
    <row r="3" spans="1:14" ht="17.25" customHeight="1" x14ac:dyDescent="0.2">
      <c r="A3" s="1759" t="s">
        <v>273</v>
      </c>
      <c r="B3" s="1752" t="s">
        <v>471</v>
      </c>
      <c r="C3" s="1746" t="s">
        <v>472</v>
      </c>
      <c r="D3" s="331" t="s">
        <v>613</v>
      </c>
      <c r="E3" s="1757" t="s">
        <v>510</v>
      </c>
      <c r="F3" s="1755" t="s">
        <v>471</v>
      </c>
      <c r="G3" s="1746" t="s">
        <v>472</v>
      </c>
      <c r="H3" s="1746"/>
      <c r="I3" s="1746" t="s">
        <v>386</v>
      </c>
      <c r="J3" s="1748" t="s">
        <v>510</v>
      </c>
      <c r="K3" s="1745"/>
      <c r="L3" s="1745"/>
      <c r="M3" s="1743"/>
    </row>
    <row r="4" spans="1:14" ht="53.25" customHeight="1" x14ac:dyDescent="0.2">
      <c r="A4" s="1760"/>
      <c r="B4" s="1753"/>
      <c r="C4" s="1747"/>
      <c r="D4" s="332" t="s">
        <v>473</v>
      </c>
      <c r="E4" s="1758"/>
      <c r="F4" s="1756"/>
      <c r="G4" s="332" t="s">
        <v>475</v>
      </c>
      <c r="H4" s="332" t="s">
        <v>476</v>
      </c>
      <c r="I4" s="1747"/>
      <c r="J4" s="1749"/>
      <c r="K4" s="1745"/>
      <c r="L4" s="1745"/>
      <c r="M4" s="1743"/>
    </row>
    <row r="5" spans="1:14" ht="18.95" customHeight="1" x14ac:dyDescent="0.2">
      <c r="A5" s="333">
        <v>1</v>
      </c>
      <c r="B5" s="334">
        <v>73738</v>
      </c>
      <c r="C5" s="335">
        <v>3352215</v>
      </c>
      <c r="D5" s="335">
        <v>3316206</v>
      </c>
      <c r="E5" s="349">
        <v>0</v>
      </c>
      <c r="F5" s="334">
        <v>171207</v>
      </c>
      <c r="G5" s="335">
        <v>136737</v>
      </c>
      <c r="H5" s="335">
        <v>624044</v>
      </c>
      <c r="I5" s="335">
        <v>0</v>
      </c>
      <c r="J5" s="336">
        <v>15857</v>
      </c>
      <c r="K5" s="337">
        <v>165419</v>
      </c>
      <c r="L5" s="338">
        <v>0</v>
      </c>
      <c r="M5" s="1427">
        <f>SUM(E5:L5,B5:C5)</f>
        <v>4539217</v>
      </c>
    </row>
    <row r="6" spans="1:14" ht="18.95" customHeight="1" x14ac:dyDescent="0.2">
      <c r="A6" s="250">
        <v>2</v>
      </c>
      <c r="B6" s="339">
        <v>986459</v>
      </c>
      <c r="C6" s="340">
        <v>23503360</v>
      </c>
      <c r="D6" s="340">
        <v>22619385</v>
      </c>
      <c r="E6" s="350">
        <v>0</v>
      </c>
      <c r="F6" s="339">
        <v>563181</v>
      </c>
      <c r="G6" s="340">
        <v>1572989</v>
      </c>
      <c r="H6" s="340">
        <v>1331849</v>
      </c>
      <c r="I6" s="340">
        <v>0</v>
      </c>
      <c r="J6" s="341">
        <v>16541</v>
      </c>
      <c r="K6" s="342">
        <v>910399</v>
      </c>
      <c r="L6" s="343">
        <v>0</v>
      </c>
      <c r="M6" s="1428">
        <f t="shared" ref="M6:M14" si="0">SUM(E6:L6,B6:C6)</f>
        <v>28884778</v>
      </c>
    </row>
    <row r="7" spans="1:14" ht="18.95" customHeight="1" x14ac:dyDescent="0.2">
      <c r="A7" s="250">
        <v>3</v>
      </c>
      <c r="B7" s="339">
        <v>1078038</v>
      </c>
      <c r="C7" s="340">
        <v>5144700</v>
      </c>
      <c r="D7" s="340">
        <v>3695658</v>
      </c>
      <c r="E7" s="350">
        <v>0</v>
      </c>
      <c r="F7" s="339">
        <v>563568</v>
      </c>
      <c r="G7" s="340">
        <v>1790850</v>
      </c>
      <c r="H7" s="340">
        <v>7962057</v>
      </c>
      <c r="I7" s="340">
        <v>0</v>
      </c>
      <c r="J7" s="341">
        <v>5</v>
      </c>
      <c r="K7" s="342">
        <v>353910</v>
      </c>
      <c r="L7" s="343">
        <v>0</v>
      </c>
      <c r="M7" s="1428">
        <f t="shared" si="0"/>
        <v>16893128</v>
      </c>
    </row>
    <row r="8" spans="1:14" ht="18.95" customHeight="1" x14ac:dyDescent="0.2">
      <c r="A8" s="250">
        <v>4</v>
      </c>
      <c r="B8" s="339">
        <v>1676851</v>
      </c>
      <c r="C8" s="340">
        <v>3390676</v>
      </c>
      <c r="D8" s="340">
        <v>1247163</v>
      </c>
      <c r="E8" s="350">
        <v>0</v>
      </c>
      <c r="F8" s="339">
        <v>1710080</v>
      </c>
      <c r="G8" s="340">
        <v>1928327</v>
      </c>
      <c r="H8" s="340">
        <v>5850244</v>
      </c>
      <c r="I8" s="340">
        <v>0</v>
      </c>
      <c r="J8" s="341">
        <v>0</v>
      </c>
      <c r="K8" s="342">
        <v>87106</v>
      </c>
      <c r="L8" s="343">
        <v>0</v>
      </c>
      <c r="M8" s="1428">
        <f t="shared" si="0"/>
        <v>14643284</v>
      </c>
    </row>
    <row r="9" spans="1:14" ht="18.95" customHeight="1" x14ac:dyDescent="0.2">
      <c r="A9" s="250">
        <v>5</v>
      </c>
      <c r="B9" s="339">
        <v>525269</v>
      </c>
      <c r="C9" s="340">
        <v>1253339</v>
      </c>
      <c r="D9" s="340">
        <v>689852</v>
      </c>
      <c r="E9" s="350">
        <v>0</v>
      </c>
      <c r="F9" s="339">
        <v>519345</v>
      </c>
      <c r="G9" s="340">
        <v>171326</v>
      </c>
      <c r="H9" s="340">
        <v>2579718</v>
      </c>
      <c r="I9" s="340">
        <v>0</v>
      </c>
      <c r="J9" s="341">
        <v>0</v>
      </c>
      <c r="K9" s="342">
        <v>3894</v>
      </c>
      <c r="L9" s="343">
        <v>0</v>
      </c>
      <c r="M9" s="1428">
        <f t="shared" si="0"/>
        <v>5052891</v>
      </c>
    </row>
    <row r="10" spans="1:14" ht="18.95" customHeight="1" x14ac:dyDescent="0.2">
      <c r="A10" s="250">
        <v>6</v>
      </c>
      <c r="B10" s="339">
        <v>50144</v>
      </c>
      <c r="C10" s="340">
        <v>174278</v>
      </c>
      <c r="D10" s="340">
        <v>103723</v>
      </c>
      <c r="E10" s="350">
        <v>0</v>
      </c>
      <c r="F10" s="339">
        <v>18332</v>
      </c>
      <c r="G10" s="340">
        <v>143</v>
      </c>
      <c r="H10" s="340">
        <v>250948</v>
      </c>
      <c r="I10" s="340">
        <v>0</v>
      </c>
      <c r="J10" s="341">
        <v>0</v>
      </c>
      <c r="K10" s="342">
        <v>0</v>
      </c>
      <c r="L10" s="343">
        <v>0</v>
      </c>
      <c r="M10" s="1428">
        <f t="shared" si="0"/>
        <v>493845</v>
      </c>
    </row>
    <row r="11" spans="1:14" ht="18.95" customHeight="1" x14ac:dyDescent="0.2">
      <c r="A11" s="250">
        <v>7</v>
      </c>
      <c r="B11" s="339">
        <v>141419</v>
      </c>
      <c r="C11" s="340">
        <v>432953</v>
      </c>
      <c r="D11" s="340">
        <v>301722</v>
      </c>
      <c r="E11" s="350">
        <v>0</v>
      </c>
      <c r="F11" s="339">
        <v>53115</v>
      </c>
      <c r="G11" s="340">
        <v>8126</v>
      </c>
      <c r="H11" s="340">
        <v>553882</v>
      </c>
      <c r="I11" s="340">
        <v>0</v>
      </c>
      <c r="J11" s="341">
        <v>0</v>
      </c>
      <c r="K11" s="342">
        <v>0</v>
      </c>
      <c r="L11" s="343">
        <v>0</v>
      </c>
      <c r="M11" s="1428">
        <f t="shared" si="0"/>
        <v>1189495</v>
      </c>
    </row>
    <row r="12" spans="1:14" ht="18.95" customHeight="1" x14ac:dyDescent="0.2">
      <c r="A12" s="250">
        <v>8</v>
      </c>
      <c r="B12" s="339">
        <v>0</v>
      </c>
      <c r="C12" s="340">
        <v>0</v>
      </c>
      <c r="D12" s="340">
        <v>0</v>
      </c>
      <c r="E12" s="350">
        <v>0</v>
      </c>
      <c r="F12" s="339">
        <v>5</v>
      </c>
      <c r="G12" s="340">
        <v>0</v>
      </c>
      <c r="H12" s="340">
        <v>0</v>
      </c>
      <c r="I12" s="340">
        <v>1031029</v>
      </c>
      <c r="J12" s="341">
        <v>0</v>
      </c>
      <c r="K12" s="342">
        <v>0</v>
      </c>
      <c r="L12" s="343">
        <v>183355</v>
      </c>
      <c r="M12" s="1428">
        <f t="shared" si="0"/>
        <v>1214389</v>
      </c>
    </row>
    <row r="13" spans="1:14" ht="18.95" customHeight="1" x14ac:dyDescent="0.2">
      <c r="A13" s="250" t="s">
        <v>469</v>
      </c>
      <c r="B13" s="339">
        <v>0</v>
      </c>
      <c r="C13" s="1452">
        <v>0</v>
      </c>
      <c r="D13" s="340">
        <v>0</v>
      </c>
      <c r="E13" s="350">
        <v>0</v>
      </c>
      <c r="F13" s="339">
        <v>0</v>
      </c>
      <c r="G13" s="340">
        <v>0</v>
      </c>
      <c r="H13" s="340">
        <v>0</v>
      </c>
      <c r="I13" s="340">
        <v>0</v>
      </c>
      <c r="J13" s="341">
        <v>1382193</v>
      </c>
      <c r="K13" s="342">
        <v>0</v>
      </c>
      <c r="L13" s="343">
        <v>0</v>
      </c>
      <c r="M13" s="1428">
        <f t="shared" si="0"/>
        <v>1382193</v>
      </c>
    </row>
    <row r="14" spans="1:14" ht="18.95" customHeight="1" thickBot="1" x14ac:dyDescent="0.25">
      <c r="A14" s="344" t="s">
        <v>866</v>
      </c>
      <c r="B14" s="351">
        <v>3733</v>
      </c>
      <c r="C14" s="353">
        <v>28243</v>
      </c>
      <c r="D14" s="353">
        <v>25152</v>
      </c>
      <c r="E14" s="347">
        <v>0</v>
      </c>
      <c r="F14" s="355">
        <v>0</v>
      </c>
      <c r="G14" s="353">
        <v>0</v>
      </c>
      <c r="H14" s="353">
        <v>0</v>
      </c>
      <c r="I14" s="353">
        <v>0</v>
      </c>
      <c r="J14" s="347">
        <v>0</v>
      </c>
      <c r="K14" s="345">
        <v>0</v>
      </c>
      <c r="L14" s="345">
        <v>0</v>
      </c>
      <c r="M14" s="1429">
        <f t="shared" si="0"/>
        <v>31976</v>
      </c>
    </row>
    <row r="15" spans="1:14" ht="18.95" customHeight="1" thickBot="1" x14ac:dyDescent="0.25">
      <c r="A15" s="81" t="s">
        <v>250</v>
      </c>
      <c r="B15" s="352">
        <f>SUM(B5:B14)</f>
        <v>4535651</v>
      </c>
      <c r="C15" s="354">
        <f t="shared" ref="C15:L15" si="1">SUM(C5:C14)</f>
        <v>37279764</v>
      </c>
      <c r="D15" s="354">
        <f t="shared" si="1"/>
        <v>31998861</v>
      </c>
      <c r="E15" s="348">
        <f t="shared" si="1"/>
        <v>0</v>
      </c>
      <c r="F15" s="356">
        <f t="shared" si="1"/>
        <v>3598833</v>
      </c>
      <c r="G15" s="354">
        <f t="shared" si="1"/>
        <v>5608498</v>
      </c>
      <c r="H15" s="354">
        <f t="shared" si="1"/>
        <v>19152742</v>
      </c>
      <c r="I15" s="354">
        <f t="shared" si="1"/>
        <v>1031029</v>
      </c>
      <c r="J15" s="348">
        <f t="shared" si="1"/>
        <v>1414596</v>
      </c>
      <c r="K15" s="346">
        <f t="shared" si="1"/>
        <v>1520728</v>
      </c>
      <c r="L15" s="346">
        <f t="shared" si="1"/>
        <v>183355</v>
      </c>
      <c r="M15" s="422">
        <f>SUM(E15:L15,B15:C15)</f>
        <v>74325196</v>
      </c>
      <c r="N15" s="326"/>
    </row>
    <row r="16" spans="1:14" x14ac:dyDescent="0.2">
      <c r="A16" s="251"/>
      <c r="B16" s="216"/>
      <c r="C16" s="216"/>
      <c r="D16" s="216"/>
      <c r="E16" s="216"/>
      <c r="F16" s="216"/>
      <c r="M16" s="357">
        <f>M15-'22 - Kredyty jakość'!B4</f>
        <v>0</v>
      </c>
    </row>
    <row r="17" spans="1:14" x14ac:dyDescent="0.2">
      <c r="A17" s="251"/>
      <c r="B17" s="216"/>
      <c r="C17" s="216"/>
      <c r="D17" s="216"/>
      <c r="E17" s="216"/>
      <c r="F17" s="216"/>
      <c r="M17" s="216"/>
    </row>
    <row r="18" spans="1:14" ht="20.100000000000001" customHeight="1" thickBot="1" x14ac:dyDescent="0.25">
      <c r="A18" s="329" t="s">
        <v>970</v>
      </c>
      <c r="B18" s="1750" t="s">
        <v>470</v>
      </c>
      <c r="C18" s="1751"/>
      <c r="D18" s="1751"/>
      <c r="E18" s="330"/>
      <c r="F18" s="1750" t="s">
        <v>474</v>
      </c>
      <c r="G18" s="1751"/>
      <c r="H18" s="1751"/>
      <c r="I18" s="1751"/>
      <c r="J18" s="1754"/>
      <c r="K18" s="1744" t="s">
        <v>467</v>
      </c>
      <c r="L18" s="1744" t="s">
        <v>699</v>
      </c>
      <c r="M18" s="1742" t="s">
        <v>477</v>
      </c>
    </row>
    <row r="19" spans="1:14" ht="17.25" customHeight="1" x14ac:dyDescent="0.2">
      <c r="A19" s="1759" t="s">
        <v>273</v>
      </c>
      <c r="B19" s="1752" t="s">
        <v>471</v>
      </c>
      <c r="C19" s="1746" t="s">
        <v>472</v>
      </c>
      <c r="D19" s="331" t="s">
        <v>613</v>
      </c>
      <c r="E19" s="1757" t="s">
        <v>510</v>
      </c>
      <c r="F19" s="1755" t="s">
        <v>471</v>
      </c>
      <c r="G19" s="1746" t="s">
        <v>472</v>
      </c>
      <c r="H19" s="1746"/>
      <c r="I19" s="1746" t="s">
        <v>386</v>
      </c>
      <c r="J19" s="1748" t="s">
        <v>510</v>
      </c>
      <c r="K19" s="1745"/>
      <c r="L19" s="1745"/>
      <c r="M19" s="1743"/>
    </row>
    <row r="20" spans="1:14" ht="53.25" customHeight="1" x14ac:dyDescent="0.2">
      <c r="A20" s="1760"/>
      <c r="B20" s="1753"/>
      <c r="C20" s="1747"/>
      <c r="D20" s="332" t="s">
        <v>473</v>
      </c>
      <c r="E20" s="1758"/>
      <c r="F20" s="1756"/>
      <c r="G20" s="332" t="s">
        <v>475</v>
      </c>
      <c r="H20" s="332" t="s">
        <v>476</v>
      </c>
      <c r="I20" s="1747"/>
      <c r="J20" s="1749"/>
      <c r="K20" s="1745"/>
      <c r="L20" s="1745"/>
      <c r="M20" s="1743"/>
    </row>
    <row r="21" spans="1:14" ht="18.95" customHeight="1" x14ac:dyDescent="0.2">
      <c r="A21" s="333">
        <v>1</v>
      </c>
      <c r="B21" s="334">
        <v>50121</v>
      </c>
      <c r="C21" s="335">
        <v>2756681</v>
      </c>
      <c r="D21" s="335">
        <v>2698567</v>
      </c>
      <c r="E21" s="349">
        <v>0</v>
      </c>
      <c r="F21" s="334">
        <v>76519</v>
      </c>
      <c r="G21" s="335">
        <v>444595</v>
      </c>
      <c r="H21" s="335">
        <v>460889</v>
      </c>
      <c r="I21" s="335">
        <v>0</v>
      </c>
      <c r="J21" s="336">
        <v>2</v>
      </c>
      <c r="K21" s="337">
        <v>177917</v>
      </c>
      <c r="L21" s="338">
        <v>246</v>
      </c>
      <c r="M21" s="1427">
        <f t="shared" ref="M21:M31" si="2">SUM(E21:L21,B21:C21)</f>
        <v>3966970</v>
      </c>
    </row>
    <row r="22" spans="1:14" ht="18.95" customHeight="1" x14ac:dyDescent="0.2">
      <c r="A22" s="250">
        <v>2</v>
      </c>
      <c r="B22" s="339">
        <v>902114</v>
      </c>
      <c r="C22" s="340">
        <v>19205880</v>
      </c>
      <c r="D22" s="340">
        <v>18575234</v>
      </c>
      <c r="E22" s="350">
        <v>0</v>
      </c>
      <c r="F22" s="339">
        <v>489396</v>
      </c>
      <c r="G22" s="340">
        <v>1077725</v>
      </c>
      <c r="H22" s="340">
        <v>996792</v>
      </c>
      <c r="I22" s="340">
        <v>0</v>
      </c>
      <c r="J22" s="341">
        <v>18226</v>
      </c>
      <c r="K22" s="342">
        <v>1197564</v>
      </c>
      <c r="L22" s="343">
        <v>1302</v>
      </c>
      <c r="M22" s="1428">
        <f t="shared" si="2"/>
        <v>23888999</v>
      </c>
    </row>
    <row r="23" spans="1:14" ht="18.95" customHeight="1" x14ac:dyDescent="0.2">
      <c r="A23" s="250">
        <v>3</v>
      </c>
      <c r="B23" s="339">
        <v>1100939</v>
      </c>
      <c r="C23" s="340">
        <v>5646539</v>
      </c>
      <c r="D23" s="340">
        <v>4220487</v>
      </c>
      <c r="E23" s="350">
        <v>0</v>
      </c>
      <c r="F23" s="339">
        <v>545440</v>
      </c>
      <c r="G23" s="340">
        <v>1165995</v>
      </c>
      <c r="H23" s="340">
        <v>3116904</v>
      </c>
      <c r="I23" s="340">
        <v>0</v>
      </c>
      <c r="J23" s="341">
        <v>3</v>
      </c>
      <c r="K23" s="342">
        <v>339965</v>
      </c>
      <c r="L23" s="343">
        <v>279</v>
      </c>
      <c r="M23" s="1428">
        <f t="shared" si="2"/>
        <v>11916064</v>
      </c>
    </row>
    <row r="24" spans="1:14" ht="18.95" customHeight="1" x14ac:dyDescent="0.2">
      <c r="A24" s="250">
        <v>4</v>
      </c>
      <c r="B24" s="339">
        <v>1295018</v>
      </c>
      <c r="C24" s="340">
        <v>3393621</v>
      </c>
      <c r="D24" s="340">
        <v>1580106</v>
      </c>
      <c r="E24" s="350">
        <v>0</v>
      </c>
      <c r="F24" s="339">
        <v>1619116</v>
      </c>
      <c r="G24" s="340">
        <v>2643625</v>
      </c>
      <c r="H24" s="340">
        <v>8909256</v>
      </c>
      <c r="I24" s="340">
        <v>0</v>
      </c>
      <c r="J24" s="341">
        <v>0</v>
      </c>
      <c r="K24" s="342">
        <v>175188</v>
      </c>
      <c r="L24" s="343">
        <v>100</v>
      </c>
      <c r="M24" s="1428">
        <f t="shared" si="2"/>
        <v>18035924</v>
      </c>
    </row>
    <row r="25" spans="1:14" ht="18.95" customHeight="1" x14ac:dyDescent="0.2">
      <c r="A25" s="250">
        <v>5</v>
      </c>
      <c r="B25" s="339">
        <v>592123</v>
      </c>
      <c r="C25" s="340">
        <v>1262949</v>
      </c>
      <c r="D25" s="340">
        <v>611563</v>
      </c>
      <c r="E25" s="350">
        <v>0</v>
      </c>
      <c r="F25" s="339">
        <v>484530</v>
      </c>
      <c r="G25" s="340">
        <v>33037</v>
      </c>
      <c r="H25" s="340">
        <v>1895509</v>
      </c>
      <c r="I25" s="340">
        <v>0</v>
      </c>
      <c r="J25" s="341">
        <v>0</v>
      </c>
      <c r="K25" s="342">
        <v>5960</v>
      </c>
      <c r="L25" s="343">
        <v>7</v>
      </c>
      <c r="M25" s="1428">
        <f t="shared" si="2"/>
        <v>4274115</v>
      </c>
    </row>
    <row r="26" spans="1:14" ht="18.95" customHeight="1" x14ac:dyDescent="0.2">
      <c r="A26" s="250">
        <v>6</v>
      </c>
      <c r="B26" s="339">
        <v>39417</v>
      </c>
      <c r="C26" s="340">
        <v>145005</v>
      </c>
      <c r="D26" s="340">
        <v>85502</v>
      </c>
      <c r="E26" s="350">
        <v>0</v>
      </c>
      <c r="F26" s="339">
        <v>24807</v>
      </c>
      <c r="G26" s="340">
        <v>687</v>
      </c>
      <c r="H26" s="340">
        <v>158190</v>
      </c>
      <c r="I26" s="340">
        <v>0</v>
      </c>
      <c r="J26" s="341">
        <v>0</v>
      </c>
      <c r="K26" s="342">
        <v>0</v>
      </c>
      <c r="L26" s="343">
        <v>0</v>
      </c>
      <c r="M26" s="1428">
        <f t="shared" si="2"/>
        <v>368106</v>
      </c>
    </row>
    <row r="27" spans="1:14" ht="18.95" customHeight="1" x14ac:dyDescent="0.2">
      <c r="A27" s="250">
        <v>7</v>
      </c>
      <c r="B27" s="339">
        <v>105480</v>
      </c>
      <c r="C27" s="340">
        <v>356644</v>
      </c>
      <c r="D27" s="340">
        <v>262273</v>
      </c>
      <c r="E27" s="350">
        <v>0</v>
      </c>
      <c r="F27" s="339">
        <v>40367</v>
      </c>
      <c r="G27" s="340">
        <v>99902</v>
      </c>
      <c r="H27" s="340">
        <v>400277</v>
      </c>
      <c r="I27" s="340">
        <v>0</v>
      </c>
      <c r="J27" s="341">
        <v>0</v>
      </c>
      <c r="K27" s="342">
        <v>0</v>
      </c>
      <c r="L27" s="343">
        <v>1</v>
      </c>
      <c r="M27" s="1428">
        <f t="shared" si="2"/>
        <v>1002671</v>
      </c>
    </row>
    <row r="28" spans="1:14" ht="18.95" customHeight="1" x14ac:dyDescent="0.2">
      <c r="A28" s="250">
        <v>8</v>
      </c>
      <c r="B28" s="339">
        <v>57433</v>
      </c>
      <c r="C28" s="340">
        <v>152165</v>
      </c>
      <c r="D28" s="340">
        <v>118386</v>
      </c>
      <c r="E28" s="350">
        <v>0</v>
      </c>
      <c r="F28" s="339">
        <v>4</v>
      </c>
      <c r="G28" s="340">
        <v>0</v>
      </c>
      <c r="H28" s="340">
        <v>0</v>
      </c>
      <c r="I28" s="340">
        <v>3838553</v>
      </c>
      <c r="J28" s="341">
        <v>0</v>
      </c>
      <c r="K28" s="342">
        <v>3192</v>
      </c>
      <c r="L28" s="343">
        <v>1044814</v>
      </c>
      <c r="M28" s="1428">
        <f t="shared" si="2"/>
        <v>5096161</v>
      </c>
    </row>
    <row r="29" spans="1:14" ht="18.95" customHeight="1" x14ac:dyDescent="0.2">
      <c r="A29" s="250" t="s">
        <v>469</v>
      </c>
      <c r="B29" s="339">
        <v>0</v>
      </c>
      <c r="C29" s="340">
        <v>0</v>
      </c>
      <c r="D29" s="340">
        <v>0</v>
      </c>
      <c r="E29" s="350">
        <v>0</v>
      </c>
      <c r="F29" s="339">
        <v>1</v>
      </c>
      <c r="G29" s="340">
        <v>0</v>
      </c>
      <c r="H29" s="340">
        <v>0</v>
      </c>
      <c r="I29" s="340">
        <v>0</v>
      </c>
      <c r="J29" s="341">
        <v>1299532</v>
      </c>
      <c r="K29" s="342">
        <v>0</v>
      </c>
      <c r="L29" s="343">
        <v>0</v>
      </c>
      <c r="M29" s="1428">
        <f t="shared" si="2"/>
        <v>1299533</v>
      </c>
    </row>
    <row r="30" spans="1:14" ht="18.95" customHeight="1" thickBot="1" x14ac:dyDescent="0.25">
      <c r="A30" s="344" t="s">
        <v>865</v>
      </c>
      <c r="B30" s="351">
        <v>54</v>
      </c>
      <c r="C30" s="353">
        <v>8516</v>
      </c>
      <c r="D30" s="353">
        <v>3223</v>
      </c>
      <c r="E30" s="347">
        <v>0</v>
      </c>
      <c r="F30" s="355">
        <v>12592</v>
      </c>
      <c r="G30" s="353">
        <v>8009</v>
      </c>
      <c r="H30" s="353">
        <v>47398</v>
      </c>
      <c r="I30" s="353">
        <v>0</v>
      </c>
      <c r="J30" s="347">
        <v>0</v>
      </c>
      <c r="K30" s="345">
        <v>0</v>
      </c>
      <c r="L30" s="345">
        <v>453</v>
      </c>
      <c r="M30" s="1429">
        <f t="shared" si="2"/>
        <v>77022</v>
      </c>
    </row>
    <row r="31" spans="1:14" ht="18.95" customHeight="1" thickBot="1" x14ac:dyDescent="0.25">
      <c r="A31" s="81" t="s">
        <v>250</v>
      </c>
      <c r="B31" s="352">
        <f t="shared" ref="B31:L31" si="3">SUM(B21:B30)</f>
        <v>4142699</v>
      </c>
      <c r="C31" s="354">
        <f t="shared" si="3"/>
        <v>32928000</v>
      </c>
      <c r="D31" s="354">
        <f t="shared" si="3"/>
        <v>28155341</v>
      </c>
      <c r="E31" s="348">
        <f t="shared" si="3"/>
        <v>0</v>
      </c>
      <c r="F31" s="356">
        <f>SUM(F21:F30)</f>
        <v>3292772</v>
      </c>
      <c r="G31" s="354">
        <f t="shared" si="3"/>
        <v>5473575</v>
      </c>
      <c r="H31" s="354">
        <f t="shared" si="3"/>
        <v>15985215</v>
      </c>
      <c r="I31" s="354">
        <f t="shared" si="3"/>
        <v>3838553</v>
      </c>
      <c r="J31" s="348">
        <f t="shared" si="3"/>
        <v>1317763</v>
      </c>
      <c r="K31" s="346">
        <f t="shared" si="3"/>
        <v>1899786</v>
      </c>
      <c r="L31" s="346">
        <f t="shared" si="3"/>
        <v>1047202</v>
      </c>
      <c r="M31" s="422">
        <f t="shared" si="2"/>
        <v>69925565</v>
      </c>
      <c r="N31" s="326"/>
    </row>
    <row r="32" spans="1:14" x14ac:dyDescent="0.2">
      <c r="M32" s="245">
        <f>M31-'22 - Kredyty jakość'!D4</f>
        <v>0</v>
      </c>
    </row>
    <row r="33" spans="1:13" x14ac:dyDescent="0.2">
      <c r="B33" s="326"/>
    </row>
    <row r="35" spans="1:13" x14ac:dyDescent="0.2">
      <c r="A35" s="327" t="s">
        <v>1248</v>
      </c>
    </row>
    <row r="38" spans="1:13" s="325" customFormat="1" x14ac:dyDescent="0.2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x14ac:dyDescent="0.2">
      <c r="M39" s="245"/>
    </row>
    <row r="41" spans="1:13" x14ac:dyDescent="0.2">
      <c r="I41" s="323"/>
      <c r="J41" s="323"/>
      <c r="K41" s="323"/>
      <c r="L41" s="328"/>
    </row>
  </sheetData>
  <mergeCells count="26">
    <mergeCell ref="A3:A4"/>
    <mergeCell ref="A19:A20"/>
    <mergeCell ref="E19:E20"/>
    <mergeCell ref="B3:B4"/>
    <mergeCell ref="B2:D2"/>
    <mergeCell ref="E3:E4"/>
    <mergeCell ref="C3:C4"/>
    <mergeCell ref="F3:F4"/>
    <mergeCell ref="B18:D18"/>
    <mergeCell ref="B19:B20"/>
    <mergeCell ref="C19:C20"/>
    <mergeCell ref="F18:J18"/>
    <mergeCell ref="F19:F20"/>
    <mergeCell ref="M2:M4"/>
    <mergeCell ref="K18:K20"/>
    <mergeCell ref="G19:H19"/>
    <mergeCell ref="I19:I20"/>
    <mergeCell ref="J19:J20"/>
    <mergeCell ref="L18:L20"/>
    <mergeCell ref="M18:M20"/>
    <mergeCell ref="J3:J4"/>
    <mergeCell ref="K2:K4"/>
    <mergeCell ref="I3:I4"/>
    <mergeCell ref="L2:L4"/>
    <mergeCell ref="F2:J2"/>
    <mergeCell ref="G3:H3"/>
  </mergeCells>
  <phoneticPr fontId="2" type="noConversion"/>
  <pageMargins left="0.75" right="0.75" top="1" bottom="1" header="0.5" footer="0.5"/>
  <pageSetup paperSize="9" scale="5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M21"/>
  <sheetViews>
    <sheetView workbookViewId="0"/>
  </sheetViews>
  <sheetFormatPr defaultRowHeight="10.5" x14ac:dyDescent="0.2"/>
  <cols>
    <col min="1" max="1" width="18" style="218" customWidth="1"/>
    <col min="2" max="4" width="13.7109375" style="218" customWidth="1"/>
    <col min="5" max="5" width="13.7109375" style="218" hidden="1" customWidth="1"/>
    <col min="6" max="13" width="13.7109375" style="218" customWidth="1"/>
    <col min="14" max="16384" width="9.140625" style="218"/>
  </cols>
  <sheetData>
    <row r="1" spans="1:13" ht="24.75" customHeight="1" x14ac:dyDescent="0.2">
      <c r="A1" s="1688" t="s">
        <v>478</v>
      </c>
      <c r="B1" s="1688"/>
      <c r="C1" s="1688"/>
      <c r="D1" s="1688"/>
      <c r="E1" s="1688"/>
      <c r="F1" s="1688"/>
      <c r="G1" s="1688"/>
      <c r="H1" s="1688"/>
    </row>
    <row r="3" spans="1:13" ht="18.95" customHeight="1" thickBot="1" x14ac:dyDescent="0.25">
      <c r="A3" s="329" t="s">
        <v>1121</v>
      </c>
      <c r="B3" s="1750" t="s">
        <v>470</v>
      </c>
      <c r="C3" s="1751"/>
      <c r="D3" s="1751"/>
      <c r="E3" s="330"/>
      <c r="F3" s="1750" t="s">
        <v>474</v>
      </c>
      <c r="G3" s="1751"/>
      <c r="H3" s="1751"/>
      <c r="I3" s="1751"/>
      <c r="J3" s="1754"/>
      <c r="K3" s="1744" t="s">
        <v>467</v>
      </c>
      <c r="L3" s="1744" t="s">
        <v>699</v>
      </c>
      <c r="M3" s="1742" t="s">
        <v>477</v>
      </c>
    </row>
    <row r="4" spans="1:13" ht="17.25" customHeight="1" x14ac:dyDescent="0.2">
      <c r="A4" s="1759"/>
      <c r="B4" s="1752" t="s">
        <v>471</v>
      </c>
      <c r="C4" s="1746" t="s">
        <v>472</v>
      </c>
      <c r="D4" s="331" t="s">
        <v>613</v>
      </c>
      <c r="E4" s="1757" t="s">
        <v>510</v>
      </c>
      <c r="F4" s="1755" t="s">
        <v>471</v>
      </c>
      <c r="G4" s="1746" t="s">
        <v>472</v>
      </c>
      <c r="H4" s="1746"/>
      <c r="I4" s="1746" t="s">
        <v>386</v>
      </c>
      <c r="J4" s="1748" t="s">
        <v>510</v>
      </c>
      <c r="K4" s="1745"/>
      <c r="L4" s="1745"/>
      <c r="M4" s="1743"/>
    </row>
    <row r="5" spans="1:13" ht="50.25" customHeight="1" x14ac:dyDescent="0.2">
      <c r="A5" s="1768"/>
      <c r="B5" s="1767"/>
      <c r="C5" s="1764"/>
      <c r="D5" s="358" t="s">
        <v>473</v>
      </c>
      <c r="E5" s="1766"/>
      <c r="F5" s="1765"/>
      <c r="G5" s="358" t="s">
        <v>475</v>
      </c>
      <c r="H5" s="358" t="s">
        <v>476</v>
      </c>
      <c r="I5" s="1764"/>
      <c r="J5" s="1762"/>
      <c r="K5" s="1763"/>
      <c r="L5" s="1763"/>
      <c r="M5" s="1761"/>
    </row>
    <row r="6" spans="1:13" ht="18.95" customHeight="1" x14ac:dyDescent="0.2">
      <c r="A6" s="359" t="s">
        <v>610</v>
      </c>
      <c r="B6" s="360">
        <v>411472</v>
      </c>
      <c r="C6" s="361">
        <v>1151230</v>
      </c>
      <c r="D6" s="361">
        <v>911808</v>
      </c>
      <c r="E6" s="362">
        <v>0</v>
      </c>
      <c r="F6" s="360">
        <v>11989</v>
      </c>
      <c r="G6" s="361">
        <v>8405</v>
      </c>
      <c r="H6" s="361">
        <v>482428</v>
      </c>
      <c r="I6" s="361">
        <v>0</v>
      </c>
      <c r="J6" s="363">
        <v>0</v>
      </c>
      <c r="K6" s="364">
        <v>0</v>
      </c>
      <c r="L6" s="365">
        <v>0</v>
      </c>
      <c r="M6" s="1430">
        <f>SUM(E6:K6,B6:C6,L6)</f>
        <v>2065524</v>
      </c>
    </row>
    <row r="7" spans="1:13" ht="18.95" customHeight="1" x14ac:dyDescent="0.2">
      <c r="A7" s="250" t="s">
        <v>578</v>
      </c>
      <c r="B7" s="339">
        <v>30107</v>
      </c>
      <c r="C7" s="340">
        <v>159817</v>
      </c>
      <c r="D7" s="340">
        <v>109651</v>
      </c>
      <c r="E7" s="350">
        <v>0</v>
      </c>
      <c r="F7" s="339">
        <v>3058</v>
      </c>
      <c r="G7" s="340">
        <v>11850</v>
      </c>
      <c r="H7" s="340">
        <v>70581</v>
      </c>
      <c r="I7" s="340">
        <v>0</v>
      </c>
      <c r="J7" s="341">
        <v>0</v>
      </c>
      <c r="K7" s="342">
        <v>0</v>
      </c>
      <c r="L7" s="343">
        <v>0</v>
      </c>
      <c r="M7" s="1430">
        <f t="shared" ref="M7:M9" si="0">SUM(E7:K7,B7:C7,L7)</f>
        <v>275413</v>
      </c>
    </row>
    <row r="8" spans="1:13" ht="18.95" customHeight="1" x14ac:dyDescent="0.2">
      <c r="A8" s="250" t="s">
        <v>579</v>
      </c>
      <c r="B8" s="339">
        <v>12780</v>
      </c>
      <c r="C8" s="340">
        <v>35116</v>
      </c>
      <c r="D8" s="340">
        <v>20866</v>
      </c>
      <c r="E8" s="350">
        <v>0</v>
      </c>
      <c r="F8" s="339">
        <v>845</v>
      </c>
      <c r="G8" s="340">
        <v>0</v>
      </c>
      <c r="H8" s="340">
        <v>24808</v>
      </c>
      <c r="I8" s="340">
        <v>0</v>
      </c>
      <c r="J8" s="341">
        <v>0</v>
      </c>
      <c r="K8" s="342">
        <v>0</v>
      </c>
      <c r="L8" s="343">
        <v>0</v>
      </c>
      <c r="M8" s="1430">
        <f t="shared" si="0"/>
        <v>73549</v>
      </c>
    </row>
    <row r="9" spans="1:13" s="217" customFormat="1" ht="18.95" customHeight="1" thickBot="1" x14ac:dyDescent="0.25">
      <c r="A9" s="344" t="s">
        <v>833</v>
      </c>
      <c r="B9" s="351">
        <v>8568</v>
      </c>
      <c r="C9" s="353">
        <v>13992</v>
      </c>
      <c r="D9" s="353">
        <v>7547</v>
      </c>
      <c r="E9" s="347">
        <v>0</v>
      </c>
      <c r="F9" s="355">
        <v>76</v>
      </c>
      <c r="G9" s="353">
        <v>0</v>
      </c>
      <c r="H9" s="353">
        <v>15620</v>
      </c>
      <c r="I9" s="353">
        <v>0</v>
      </c>
      <c r="J9" s="347">
        <v>0</v>
      </c>
      <c r="K9" s="345">
        <v>0</v>
      </c>
      <c r="L9" s="345">
        <v>0</v>
      </c>
      <c r="M9" s="1430">
        <f t="shared" si="0"/>
        <v>38256</v>
      </c>
    </row>
    <row r="10" spans="1:13" ht="18.95" customHeight="1" thickBot="1" x14ac:dyDescent="0.25">
      <c r="A10" s="81" t="s">
        <v>250</v>
      </c>
      <c r="B10" s="352">
        <f>SUM(B6:B9)</f>
        <v>462927</v>
      </c>
      <c r="C10" s="354">
        <f t="shared" ref="C10:K10" si="1">SUM(C6:C9)</f>
        <v>1360155</v>
      </c>
      <c r="D10" s="354">
        <f t="shared" si="1"/>
        <v>1049872</v>
      </c>
      <c r="E10" s="348">
        <f t="shared" si="1"/>
        <v>0</v>
      </c>
      <c r="F10" s="356">
        <f t="shared" si="1"/>
        <v>15968</v>
      </c>
      <c r="G10" s="354">
        <f t="shared" si="1"/>
        <v>20255</v>
      </c>
      <c r="H10" s="354">
        <f t="shared" si="1"/>
        <v>593437</v>
      </c>
      <c r="I10" s="354">
        <f t="shared" si="1"/>
        <v>0</v>
      </c>
      <c r="J10" s="348">
        <f t="shared" si="1"/>
        <v>0</v>
      </c>
      <c r="K10" s="346">
        <f t="shared" si="1"/>
        <v>0</v>
      </c>
      <c r="L10" s="346">
        <f>SUM(L6:L8)</f>
        <v>0</v>
      </c>
      <c r="M10" s="422">
        <f>SUM(E10:K10,B10:C10,L10)</f>
        <v>2452742</v>
      </c>
    </row>
    <row r="11" spans="1:13" x14ac:dyDescent="0.2">
      <c r="M11" s="357">
        <f>M10-'22 - Kredyty jakość'!B5</f>
        <v>0</v>
      </c>
    </row>
    <row r="12" spans="1:13" x14ac:dyDescent="0.2">
      <c r="M12" s="216"/>
    </row>
    <row r="13" spans="1:13" ht="18.95" customHeight="1" thickBot="1" x14ac:dyDescent="0.25">
      <c r="A13" s="329" t="s">
        <v>970</v>
      </c>
      <c r="B13" s="1750" t="s">
        <v>470</v>
      </c>
      <c r="C13" s="1751"/>
      <c r="D13" s="1751"/>
      <c r="E13" s="330"/>
      <c r="F13" s="1750" t="s">
        <v>474</v>
      </c>
      <c r="G13" s="1751"/>
      <c r="H13" s="1751"/>
      <c r="I13" s="1751"/>
      <c r="J13" s="1754"/>
      <c r="K13" s="1744" t="s">
        <v>467</v>
      </c>
      <c r="L13" s="1744" t="s">
        <v>699</v>
      </c>
      <c r="M13" s="1742" t="s">
        <v>477</v>
      </c>
    </row>
    <row r="14" spans="1:13" ht="17.25" customHeight="1" x14ac:dyDescent="0.2">
      <c r="A14" s="1759"/>
      <c r="B14" s="1752" t="s">
        <v>471</v>
      </c>
      <c r="C14" s="1746" t="s">
        <v>472</v>
      </c>
      <c r="D14" s="331" t="s">
        <v>613</v>
      </c>
      <c r="E14" s="1757" t="s">
        <v>510</v>
      </c>
      <c r="F14" s="1755" t="s">
        <v>471</v>
      </c>
      <c r="G14" s="1746" t="s">
        <v>472</v>
      </c>
      <c r="H14" s="1746"/>
      <c r="I14" s="1746" t="s">
        <v>386</v>
      </c>
      <c r="J14" s="1748" t="s">
        <v>510</v>
      </c>
      <c r="K14" s="1745"/>
      <c r="L14" s="1745"/>
      <c r="M14" s="1743"/>
    </row>
    <row r="15" spans="1:13" ht="50.25" customHeight="1" x14ac:dyDescent="0.2">
      <c r="A15" s="1768"/>
      <c r="B15" s="1767"/>
      <c r="C15" s="1764"/>
      <c r="D15" s="358" t="s">
        <v>473</v>
      </c>
      <c r="E15" s="1766"/>
      <c r="F15" s="1765"/>
      <c r="G15" s="358" t="s">
        <v>475</v>
      </c>
      <c r="H15" s="358" t="s">
        <v>476</v>
      </c>
      <c r="I15" s="1764"/>
      <c r="J15" s="1762"/>
      <c r="K15" s="1763"/>
      <c r="L15" s="1763"/>
      <c r="M15" s="1761"/>
    </row>
    <row r="16" spans="1:13" ht="18.95" customHeight="1" x14ac:dyDescent="0.2">
      <c r="A16" s="359" t="s">
        <v>610</v>
      </c>
      <c r="B16" s="360">
        <v>322554</v>
      </c>
      <c r="C16" s="361">
        <v>1055791</v>
      </c>
      <c r="D16" s="361">
        <v>833692</v>
      </c>
      <c r="E16" s="362">
        <v>0</v>
      </c>
      <c r="F16" s="360">
        <v>14822</v>
      </c>
      <c r="G16" s="361">
        <v>18504</v>
      </c>
      <c r="H16" s="361">
        <v>611548</v>
      </c>
      <c r="I16" s="361">
        <v>0</v>
      </c>
      <c r="J16" s="363">
        <v>0</v>
      </c>
      <c r="K16" s="364">
        <v>24609</v>
      </c>
      <c r="L16" s="365">
        <v>0</v>
      </c>
      <c r="M16" s="1430">
        <f>SUM(E16:K16,B16:C16)</f>
        <v>2047828</v>
      </c>
    </row>
    <row r="17" spans="1:13" ht="18.95" customHeight="1" x14ac:dyDescent="0.2">
      <c r="A17" s="250" t="s">
        <v>578</v>
      </c>
      <c r="B17" s="339">
        <v>23808</v>
      </c>
      <c r="C17" s="340">
        <v>145974</v>
      </c>
      <c r="D17" s="340">
        <v>104053</v>
      </c>
      <c r="E17" s="350">
        <v>0</v>
      </c>
      <c r="F17" s="339">
        <v>3324</v>
      </c>
      <c r="G17" s="340">
        <v>392</v>
      </c>
      <c r="H17" s="340">
        <v>61823</v>
      </c>
      <c r="I17" s="340">
        <v>0</v>
      </c>
      <c r="J17" s="341">
        <v>0</v>
      </c>
      <c r="K17" s="342">
        <v>0</v>
      </c>
      <c r="L17" s="343">
        <v>71</v>
      </c>
      <c r="M17" s="1430">
        <f t="shared" ref="M17:M19" si="2">SUM(E17:K17,B17:C17)</f>
        <v>235321</v>
      </c>
    </row>
    <row r="18" spans="1:13" ht="18.95" customHeight="1" x14ac:dyDescent="0.2">
      <c r="A18" s="250" t="s">
        <v>579</v>
      </c>
      <c r="B18" s="339">
        <v>9685</v>
      </c>
      <c r="C18" s="340">
        <v>34553</v>
      </c>
      <c r="D18" s="340">
        <v>20861</v>
      </c>
      <c r="E18" s="350">
        <v>0</v>
      </c>
      <c r="F18" s="339">
        <v>621</v>
      </c>
      <c r="G18" s="340">
        <v>0</v>
      </c>
      <c r="H18" s="340">
        <v>11201</v>
      </c>
      <c r="I18" s="340">
        <v>0</v>
      </c>
      <c r="J18" s="341">
        <v>0</v>
      </c>
      <c r="K18" s="342">
        <v>0</v>
      </c>
      <c r="L18" s="343">
        <v>0</v>
      </c>
      <c r="M18" s="1430">
        <f t="shared" si="2"/>
        <v>56060</v>
      </c>
    </row>
    <row r="19" spans="1:13" s="217" customFormat="1" ht="18.95" customHeight="1" thickBot="1" x14ac:dyDescent="0.25">
      <c r="A19" s="344" t="s">
        <v>833</v>
      </c>
      <c r="B19" s="351">
        <v>9441</v>
      </c>
      <c r="C19" s="353">
        <v>19548</v>
      </c>
      <c r="D19" s="353">
        <v>5556</v>
      </c>
      <c r="E19" s="347">
        <v>0</v>
      </c>
      <c r="F19" s="355">
        <v>10296</v>
      </c>
      <c r="G19" s="353">
        <v>0</v>
      </c>
      <c r="H19" s="353">
        <v>154448</v>
      </c>
      <c r="I19" s="353">
        <v>0</v>
      </c>
      <c r="J19" s="347">
        <v>0</v>
      </c>
      <c r="K19" s="345">
        <v>0</v>
      </c>
      <c r="L19" s="345">
        <v>0</v>
      </c>
      <c r="M19" s="1430">
        <f t="shared" si="2"/>
        <v>193733</v>
      </c>
    </row>
    <row r="20" spans="1:13" ht="18.95" customHeight="1" thickBot="1" x14ac:dyDescent="0.25">
      <c r="A20" s="81" t="s">
        <v>250</v>
      </c>
      <c r="B20" s="352">
        <f>SUM(B16:B19)</f>
        <v>365488</v>
      </c>
      <c r="C20" s="354">
        <f t="shared" ref="C20:K20" si="3">SUM(C16:C19)</f>
        <v>1255866</v>
      </c>
      <c r="D20" s="354">
        <f t="shared" si="3"/>
        <v>964162</v>
      </c>
      <c r="E20" s="348">
        <f t="shared" si="3"/>
        <v>0</v>
      </c>
      <c r="F20" s="356">
        <f t="shared" si="3"/>
        <v>29063</v>
      </c>
      <c r="G20" s="354">
        <f t="shared" si="3"/>
        <v>18896</v>
      </c>
      <c r="H20" s="354">
        <f t="shared" si="3"/>
        <v>839020</v>
      </c>
      <c r="I20" s="354">
        <f t="shared" si="3"/>
        <v>0</v>
      </c>
      <c r="J20" s="348">
        <f t="shared" si="3"/>
        <v>0</v>
      </c>
      <c r="K20" s="346">
        <f t="shared" si="3"/>
        <v>24609</v>
      </c>
      <c r="L20" s="346">
        <f>SUM(L16:L19)</f>
        <v>71</v>
      </c>
      <c r="M20" s="422">
        <f>SUM(E20:K20,B20:C20,L20)</f>
        <v>2533013</v>
      </c>
    </row>
    <row r="21" spans="1:13" x14ac:dyDescent="0.2">
      <c r="M21" s="357">
        <f>M20-'22 - Kredyty jakość'!D5</f>
        <v>0</v>
      </c>
    </row>
  </sheetData>
  <mergeCells count="26">
    <mergeCell ref="A4:A5"/>
    <mergeCell ref="A14:A15"/>
    <mergeCell ref="B14:B15"/>
    <mergeCell ref="C14:C15"/>
    <mergeCell ref="E14:E15"/>
    <mergeCell ref="B13:D13"/>
    <mergeCell ref="F13:J13"/>
    <mergeCell ref="B3:D3"/>
    <mergeCell ref="B4:B5"/>
    <mergeCell ref="C4:C5"/>
    <mergeCell ref="F4:F5"/>
    <mergeCell ref="G4:H4"/>
    <mergeCell ref="E4:E5"/>
    <mergeCell ref="I4:I5"/>
    <mergeCell ref="M3:M5"/>
    <mergeCell ref="M13:M15"/>
    <mergeCell ref="J4:J5"/>
    <mergeCell ref="F3:J3"/>
    <mergeCell ref="K3:K5"/>
    <mergeCell ref="L13:L15"/>
    <mergeCell ref="L3:L5"/>
    <mergeCell ref="K13:K15"/>
    <mergeCell ref="I14:I15"/>
    <mergeCell ref="J14:J15"/>
    <mergeCell ref="F14:F15"/>
    <mergeCell ref="G14:H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>
    <pageSetUpPr fitToPage="1"/>
  </sheetPr>
  <dimension ref="A1:Q36"/>
  <sheetViews>
    <sheetView workbookViewId="0"/>
  </sheetViews>
  <sheetFormatPr defaultRowHeight="10.5" x14ac:dyDescent="0.2"/>
  <cols>
    <col min="1" max="1" width="18" style="218" customWidth="1"/>
    <col min="2" max="2" width="12.28515625" style="218" customWidth="1"/>
    <col min="3" max="3" width="12.42578125" style="218" customWidth="1"/>
    <col min="4" max="4" width="12.85546875" style="218" customWidth="1"/>
    <col min="5" max="5" width="12.140625" style="218" hidden="1" customWidth="1"/>
    <col min="6" max="6" width="12.5703125" style="218" customWidth="1"/>
    <col min="7" max="7" width="13.140625" style="218" customWidth="1"/>
    <col min="8" max="9" width="12.7109375" style="218" customWidth="1"/>
    <col min="10" max="10" width="12.42578125" style="218" customWidth="1"/>
    <col min="11" max="11" width="12.140625" style="218" customWidth="1"/>
    <col min="12" max="12" width="12.5703125" style="218" customWidth="1"/>
    <col min="13" max="13" width="13.7109375" style="218" customWidth="1"/>
    <col min="14" max="14" width="11.85546875" style="218" hidden="1" customWidth="1"/>
    <col min="15" max="16384" width="9.140625" style="218"/>
  </cols>
  <sheetData>
    <row r="1" spans="1:17" ht="30.75" customHeight="1" x14ac:dyDescent="0.2">
      <c r="A1" s="1688" t="s">
        <v>479</v>
      </c>
      <c r="B1" s="1688"/>
      <c r="C1" s="1688"/>
      <c r="D1" s="1688"/>
      <c r="E1" s="1688"/>
      <c r="F1" s="1688"/>
      <c r="G1" s="1688"/>
      <c r="H1" s="1688"/>
    </row>
    <row r="2" spans="1:17" ht="17.100000000000001" customHeight="1" thickBot="1" x14ac:dyDescent="0.25">
      <c r="A2" s="369"/>
      <c r="B2" s="1750" t="s">
        <v>470</v>
      </c>
      <c r="C2" s="1751"/>
      <c r="D2" s="1751"/>
      <c r="E2" s="330"/>
      <c r="F2" s="1750" t="s">
        <v>474</v>
      </c>
      <c r="G2" s="1751"/>
      <c r="H2" s="1751"/>
      <c r="I2" s="1751"/>
      <c r="J2" s="1754"/>
      <c r="K2" s="1744" t="s">
        <v>467</v>
      </c>
      <c r="L2" s="1744" t="s">
        <v>699</v>
      </c>
      <c r="M2" s="1742" t="s">
        <v>477</v>
      </c>
      <c r="N2" s="1770" t="s">
        <v>24</v>
      </c>
    </row>
    <row r="3" spans="1:17" ht="17.100000000000001" customHeight="1" x14ac:dyDescent="0.2">
      <c r="A3" s="1759"/>
      <c r="B3" s="1752" t="s">
        <v>471</v>
      </c>
      <c r="C3" s="1746" t="s">
        <v>472</v>
      </c>
      <c r="D3" s="331" t="s">
        <v>613</v>
      </c>
      <c r="E3" s="1757" t="s">
        <v>510</v>
      </c>
      <c r="F3" s="1755" t="s">
        <v>471</v>
      </c>
      <c r="G3" s="1746" t="s">
        <v>472</v>
      </c>
      <c r="H3" s="1746"/>
      <c r="I3" s="1746" t="s">
        <v>386</v>
      </c>
      <c r="J3" s="1748" t="s">
        <v>510</v>
      </c>
      <c r="K3" s="1745"/>
      <c r="L3" s="1745"/>
      <c r="M3" s="1743"/>
      <c r="N3" s="1771"/>
    </row>
    <row r="4" spans="1:17" ht="45" customHeight="1" x14ac:dyDescent="0.2">
      <c r="A4" s="1768"/>
      <c r="B4" s="1767"/>
      <c r="C4" s="1764"/>
      <c r="D4" s="358" t="s">
        <v>473</v>
      </c>
      <c r="E4" s="1766"/>
      <c r="F4" s="1765"/>
      <c r="G4" s="358" t="s">
        <v>475</v>
      </c>
      <c r="H4" s="358" t="s">
        <v>476</v>
      </c>
      <c r="I4" s="1764"/>
      <c r="J4" s="1762"/>
      <c r="K4" s="1763"/>
      <c r="L4" s="1763"/>
      <c r="M4" s="1761"/>
      <c r="N4" s="1772"/>
    </row>
    <row r="5" spans="1:17" ht="17.100000000000001" customHeight="1" thickBot="1" x14ac:dyDescent="0.25">
      <c r="A5" s="1773" t="s">
        <v>1121</v>
      </c>
      <c r="B5" s="1773"/>
      <c r="C5" s="1773"/>
      <c r="D5" s="1773"/>
      <c r="E5" s="1773"/>
      <c r="F5" s="1773"/>
      <c r="G5" s="1773"/>
      <c r="H5" s="1773"/>
      <c r="I5" s="1773"/>
      <c r="J5" s="370"/>
      <c r="K5" s="370"/>
      <c r="L5" s="370"/>
      <c r="M5" s="371"/>
      <c r="N5" s="370"/>
    </row>
    <row r="6" spans="1:17" ht="30.75" customHeight="1" x14ac:dyDescent="0.2">
      <c r="A6" s="373" t="s">
        <v>611</v>
      </c>
      <c r="B6" s="375">
        <v>898551</v>
      </c>
      <c r="C6" s="381">
        <v>1721635</v>
      </c>
      <c r="D6" s="381">
        <v>1135475</v>
      </c>
      <c r="E6" s="379">
        <v>0</v>
      </c>
      <c r="F6" s="375">
        <v>361386</v>
      </c>
      <c r="G6" s="381">
        <v>196565</v>
      </c>
      <c r="H6" s="381">
        <v>1404925</v>
      </c>
      <c r="I6" s="381">
        <v>0</v>
      </c>
      <c r="J6" s="379">
        <v>48410</v>
      </c>
      <c r="K6" s="374">
        <v>0</v>
      </c>
      <c r="L6" s="374">
        <v>0</v>
      </c>
      <c r="M6" s="419">
        <f>SUM(E6:L6,B6:C6)</f>
        <v>4631472</v>
      </c>
      <c r="N6" s="1431">
        <v>0</v>
      </c>
      <c r="O6" s="245"/>
      <c r="P6" s="245"/>
    </row>
    <row r="7" spans="1:17" ht="35.1" customHeight="1" thickBot="1" x14ac:dyDescent="0.25">
      <c r="A7" s="376" t="s">
        <v>822</v>
      </c>
      <c r="B7" s="378">
        <v>-636432</v>
      </c>
      <c r="C7" s="382">
        <v>-754742</v>
      </c>
      <c r="D7" s="382">
        <v>-441167</v>
      </c>
      <c r="E7" s="380">
        <v>0</v>
      </c>
      <c r="F7" s="378">
        <v>-309077</v>
      </c>
      <c r="G7" s="382">
        <v>-146815</v>
      </c>
      <c r="H7" s="382">
        <v>-833190</v>
      </c>
      <c r="I7" s="382">
        <v>0</v>
      </c>
      <c r="J7" s="380">
        <v>-48410</v>
      </c>
      <c r="K7" s="377">
        <v>0</v>
      </c>
      <c r="L7" s="377">
        <v>0</v>
      </c>
      <c r="M7" s="421">
        <f>SUM(E7:L7,B7:C7)</f>
        <v>-2728666</v>
      </c>
      <c r="N7" s="1432">
        <v>0</v>
      </c>
      <c r="O7" s="245"/>
      <c r="P7" s="245"/>
      <c r="Q7" s="326"/>
    </row>
    <row r="8" spans="1:17" ht="17.100000000000001" customHeight="1" thickBot="1" x14ac:dyDescent="0.25">
      <c r="A8" s="1769" t="s">
        <v>970</v>
      </c>
      <c r="B8" s="1769"/>
      <c r="C8" s="1769"/>
      <c r="D8" s="1769"/>
      <c r="E8" s="1769"/>
      <c r="F8" s="1769"/>
      <c r="G8" s="1769"/>
      <c r="H8" s="1769"/>
      <c r="I8" s="1769"/>
      <c r="J8" s="372"/>
      <c r="K8" s="372"/>
      <c r="L8" s="372"/>
      <c r="M8" s="372"/>
      <c r="N8" s="372"/>
      <c r="O8" s="325"/>
    </row>
    <row r="9" spans="1:17" ht="30.75" customHeight="1" x14ac:dyDescent="0.2">
      <c r="A9" s="373" t="s">
        <v>611</v>
      </c>
      <c r="B9" s="375">
        <v>934466</v>
      </c>
      <c r="C9" s="381">
        <v>1933958</v>
      </c>
      <c r="D9" s="381">
        <v>1391010</v>
      </c>
      <c r="E9" s="379">
        <v>0</v>
      </c>
      <c r="F9" s="375">
        <v>379655</v>
      </c>
      <c r="G9" s="381">
        <v>259112</v>
      </c>
      <c r="H9" s="381">
        <v>1401861</v>
      </c>
      <c r="I9" s="381">
        <v>0</v>
      </c>
      <c r="J9" s="379">
        <v>5561</v>
      </c>
      <c r="K9" s="374">
        <v>0</v>
      </c>
      <c r="L9" s="374">
        <v>0</v>
      </c>
      <c r="M9" s="419">
        <f>SUM(E9:L9,B9:C9)</f>
        <v>4914613</v>
      </c>
      <c r="N9" s="1431">
        <v>0</v>
      </c>
      <c r="O9" s="245"/>
      <c r="P9" s="245"/>
    </row>
    <row r="10" spans="1:17" ht="35.1" customHeight="1" thickBot="1" x14ac:dyDescent="0.25">
      <c r="A10" s="376" t="s">
        <v>822</v>
      </c>
      <c r="B10" s="378">
        <v>-539544</v>
      </c>
      <c r="C10" s="382">
        <v>-788893</v>
      </c>
      <c r="D10" s="382">
        <v>-496287</v>
      </c>
      <c r="E10" s="380">
        <v>0</v>
      </c>
      <c r="F10" s="378">
        <v>-335978</v>
      </c>
      <c r="G10" s="382">
        <v>-181480</v>
      </c>
      <c r="H10" s="382">
        <v>-697127</v>
      </c>
      <c r="I10" s="382">
        <v>0</v>
      </c>
      <c r="J10" s="380">
        <v>-5418</v>
      </c>
      <c r="K10" s="377">
        <v>0</v>
      </c>
      <c r="L10" s="377">
        <v>0</v>
      </c>
      <c r="M10" s="421">
        <f>SUM(E10:L10,B10:C10)</f>
        <v>-2548440</v>
      </c>
      <c r="N10" s="1432">
        <v>0</v>
      </c>
      <c r="O10" s="245"/>
      <c r="P10" s="245"/>
      <c r="Q10" s="326"/>
    </row>
    <row r="11" spans="1:17" x14ac:dyDescent="0.2">
      <c r="N11" s="366"/>
    </row>
    <row r="12" spans="1:17" x14ac:dyDescent="0.2">
      <c r="N12" s="367"/>
    </row>
    <row r="13" spans="1:17" x14ac:dyDescent="0.2">
      <c r="N13" s="367"/>
    </row>
    <row r="14" spans="1:17" x14ac:dyDescent="0.2">
      <c r="N14" s="324"/>
    </row>
    <row r="15" spans="1:17" x14ac:dyDescent="0.2">
      <c r="N15" s="324"/>
    </row>
    <row r="16" spans="1:17" x14ac:dyDescent="0.2">
      <c r="N16" s="324"/>
    </row>
    <row r="17" spans="7:14" x14ac:dyDescent="0.2">
      <c r="N17" s="368"/>
    </row>
    <row r="18" spans="7:14" x14ac:dyDescent="0.2">
      <c r="N18" s="324"/>
    </row>
    <row r="19" spans="7:14" x14ac:dyDescent="0.2">
      <c r="N19" s="216"/>
    </row>
    <row r="20" spans="7:14" x14ac:dyDescent="0.2">
      <c r="G20" s="218" t="s">
        <v>387</v>
      </c>
      <c r="N20" s="216"/>
    </row>
    <row r="21" spans="7:14" x14ac:dyDescent="0.2">
      <c r="N21" s="216"/>
    </row>
    <row r="22" spans="7:14" x14ac:dyDescent="0.2">
      <c r="N22" s="216"/>
    </row>
    <row r="23" spans="7:14" x14ac:dyDescent="0.2">
      <c r="N23" s="216"/>
    </row>
    <row r="24" spans="7:14" x14ac:dyDescent="0.2">
      <c r="N24" s="216"/>
    </row>
    <row r="25" spans="7:14" x14ac:dyDescent="0.2">
      <c r="N25" s="216"/>
    </row>
    <row r="26" spans="7:14" x14ac:dyDescent="0.2">
      <c r="N26" s="216"/>
    </row>
    <row r="27" spans="7:14" x14ac:dyDescent="0.2">
      <c r="N27" s="216"/>
    </row>
    <row r="28" spans="7:14" x14ac:dyDescent="0.2">
      <c r="N28" s="216"/>
    </row>
    <row r="29" spans="7:14" x14ac:dyDescent="0.2">
      <c r="N29" s="216"/>
    </row>
    <row r="30" spans="7:14" x14ac:dyDescent="0.2">
      <c r="N30" s="216"/>
    </row>
    <row r="31" spans="7:14" x14ac:dyDescent="0.2">
      <c r="N31" s="216"/>
    </row>
    <row r="32" spans="7:14" x14ac:dyDescent="0.2">
      <c r="N32" s="216"/>
    </row>
    <row r="33" spans="14:14" x14ac:dyDescent="0.2">
      <c r="N33" s="216"/>
    </row>
    <row r="34" spans="14:14" x14ac:dyDescent="0.2">
      <c r="N34" s="216"/>
    </row>
    <row r="35" spans="14:14" x14ac:dyDescent="0.2">
      <c r="N35" s="216"/>
    </row>
    <row r="36" spans="14:14" x14ac:dyDescent="0.2">
      <c r="N36" s="216"/>
    </row>
  </sheetData>
  <mergeCells count="16">
    <mergeCell ref="A8:I8"/>
    <mergeCell ref="N2:N4"/>
    <mergeCell ref="J3:J4"/>
    <mergeCell ref="K2:K4"/>
    <mergeCell ref="L2:L4"/>
    <mergeCell ref="M2:M4"/>
    <mergeCell ref="B3:B4"/>
    <mergeCell ref="E3:E4"/>
    <mergeCell ref="A5:I5"/>
    <mergeCell ref="A3:A4"/>
    <mergeCell ref="B2:D2"/>
    <mergeCell ref="F2:J2"/>
    <mergeCell ref="F3:F4"/>
    <mergeCell ref="G3:H3"/>
    <mergeCell ref="I3:I4"/>
    <mergeCell ref="C3:C4"/>
  </mergeCells>
  <phoneticPr fontId="2" type="noConversion"/>
  <pageMargins left="0.75" right="0.75" top="1" bottom="1" header="0.5" footer="0.5"/>
  <pageSetup paperSize="9" scale="7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1:M50"/>
  <sheetViews>
    <sheetView workbookViewId="0"/>
  </sheetViews>
  <sheetFormatPr defaultRowHeight="10.5" x14ac:dyDescent="0.2"/>
  <cols>
    <col min="1" max="1" width="63.5703125" style="223" customWidth="1"/>
    <col min="2" max="5" width="15.7109375" style="223" customWidth="1"/>
    <col min="6" max="6" width="18.7109375" style="223" customWidth="1"/>
    <col min="7" max="7" width="11.5703125" style="223" customWidth="1"/>
    <col min="8" max="8" width="11.42578125" style="223" customWidth="1"/>
    <col min="9" max="16384" width="9.140625" style="223"/>
  </cols>
  <sheetData>
    <row r="1" spans="1:12" ht="28.5" customHeight="1" x14ac:dyDescent="0.2">
      <c r="A1" s="1688" t="s">
        <v>256</v>
      </c>
    </row>
    <row r="2" spans="1:12" ht="45" customHeight="1" x14ac:dyDescent="0.2">
      <c r="A2" s="953" t="s">
        <v>1147</v>
      </c>
      <c r="B2" s="285" t="s">
        <v>257</v>
      </c>
      <c r="C2" s="285" t="s">
        <v>258</v>
      </c>
      <c r="D2" s="285" t="s">
        <v>1281</v>
      </c>
      <c r="E2" s="286" t="s">
        <v>259</v>
      </c>
      <c r="F2" s="253"/>
      <c r="G2" s="253"/>
      <c r="H2" s="254"/>
      <c r="I2" s="254"/>
      <c r="J2" s="254"/>
      <c r="K2" s="254"/>
      <c r="L2" s="254"/>
    </row>
    <row r="3" spans="1:12" ht="17.100000000000001" customHeight="1" thickBot="1" x14ac:dyDescent="0.25">
      <c r="A3" s="262" t="s">
        <v>260</v>
      </c>
      <c r="B3" s="263"/>
      <c r="C3" s="263"/>
      <c r="D3" s="263"/>
      <c r="E3" s="263"/>
      <c r="F3" s="253"/>
      <c r="G3" s="253"/>
      <c r="H3" s="254"/>
      <c r="I3" s="254"/>
      <c r="J3" s="254"/>
      <c r="K3" s="254"/>
      <c r="L3" s="254"/>
    </row>
    <row r="4" spans="1:12" ht="17.100000000000001" customHeight="1" thickBot="1" x14ac:dyDescent="0.25">
      <c r="A4" s="264" t="s">
        <v>427</v>
      </c>
      <c r="B4" s="265">
        <f>'18 - Nal od banków'!B10</f>
        <v>1899033</v>
      </c>
      <c r="C4" s="265">
        <f>'18 - Nal od banków'!B11</f>
        <v>-1699</v>
      </c>
      <c r="D4" s="265">
        <v>-1716</v>
      </c>
      <c r="E4" s="266">
        <f>C4-D4</f>
        <v>17</v>
      </c>
      <c r="F4" s="255"/>
      <c r="G4" s="255"/>
      <c r="H4" s="254"/>
      <c r="I4" s="254"/>
      <c r="J4" s="254"/>
      <c r="K4" s="254"/>
      <c r="L4" s="254"/>
    </row>
    <row r="5" spans="1:12" ht="17.100000000000001" customHeight="1" thickBot="1" x14ac:dyDescent="0.25">
      <c r="A5" s="267" t="s">
        <v>651</v>
      </c>
      <c r="B5" s="268">
        <f>'22 - Kredyty i pożyczki '!B17</f>
        <v>81409410</v>
      </c>
      <c r="C5" s="268">
        <f>'22 - Kredyty i pożyczki '!B18</f>
        <v>-2975864</v>
      </c>
      <c r="D5" s="268">
        <f>D6+D10+D15-49410</f>
        <v>-4027369</v>
      </c>
      <c r="E5" s="269">
        <f>E6+E10+E15</f>
        <v>1051505</v>
      </c>
      <c r="F5" s="255"/>
      <c r="G5" s="255"/>
      <c r="H5" s="254"/>
      <c r="I5" s="254"/>
      <c r="J5" s="254"/>
      <c r="K5" s="254"/>
      <c r="L5" s="254"/>
    </row>
    <row r="6" spans="1:12" ht="17.100000000000001" customHeight="1" x14ac:dyDescent="0.2">
      <c r="A6" s="270" t="s">
        <v>69</v>
      </c>
      <c r="B6" s="271">
        <f>SUM(B7:B8)</f>
        <v>46258683</v>
      </c>
      <c r="C6" s="271">
        <f>SUM(C7:C8)</f>
        <v>-1532502</v>
      </c>
      <c r="D6" s="271">
        <f>SUM(D7:D8)</f>
        <v>-1877982</v>
      </c>
      <c r="E6" s="272">
        <f>C6-D6</f>
        <v>345480</v>
      </c>
      <c r="F6" s="255"/>
      <c r="G6" s="255"/>
      <c r="H6" s="1679"/>
      <c r="I6" s="254"/>
      <c r="J6" s="254"/>
      <c r="K6" s="254"/>
      <c r="L6" s="254"/>
    </row>
    <row r="7" spans="1:12" ht="17.100000000000001" customHeight="1" x14ac:dyDescent="0.2">
      <c r="A7" s="273" t="s">
        <v>261</v>
      </c>
      <c r="B7" s="274">
        <f>'22 - Kredyty i pożyczki '!B4</f>
        <v>5897129</v>
      </c>
      <c r="C7" s="274">
        <f>'22 - Zmiana rezerw'!H4</f>
        <v>-683042</v>
      </c>
      <c r="D7" s="274">
        <v>-703700</v>
      </c>
      <c r="E7" s="275">
        <f t="shared" ref="E7:E15" si="0">C7-D7</f>
        <v>20658</v>
      </c>
      <c r="F7" s="255"/>
      <c r="G7" s="255"/>
      <c r="H7" s="1680"/>
      <c r="I7" s="254"/>
      <c r="J7" s="254"/>
      <c r="K7" s="254"/>
      <c r="L7" s="254"/>
    </row>
    <row r="8" spans="1:12" ht="17.100000000000001" customHeight="1" x14ac:dyDescent="0.2">
      <c r="A8" s="273" t="s">
        <v>862</v>
      </c>
      <c r="B8" s="274">
        <f>'22 - Kredyty i pożyczki '!B5</f>
        <v>40361554</v>
      </c>
      <c r="C8" s="274">
        <f>'22 - Zmiana rezerw'!H5</f>
        <v>-849460</v>
      </c>
      <c r="D8" s="274">
        <v>-1174282</v>
      </c>
      <c r="E8" s="275">
        <f t="shared" si="0"/>
        <v>324822</v>
      </c>
      <c r="F8" s="255"/>
      <c r="G8" s="255"/>
      <c r="H8" s="1680"/>
      <c r="I8" s="254"/>
      <c r="J8" s="254"/>
      <c r="K8" s="254"/>
      <c r="L8" s="254"/>
    </row>
    <row r="9" spans="1:12" ht="17.100000000000001" customHeight="1" x14ac:dyDescent="0.2">
      <c r="A9" s="273" t="s">
        <v>863</v>
      </c>
      <c r="B9" s="274">
        <f>'22 - Kredyty i pożyczki '!B6</f>
        <v>34184208</v>
      </c>
      <c r="C9" s="274">
        <f>'22 - Zmiana rezerw'!H6</f>
        <v>-491329</v>
      </c>
      <c r="D9" s="274">
        <v>-752343</v>
      </c>
      <c r="E9" s="275">
        <f t="shared" si="0"/>
        <v>261014</v>
      </c>
      <c r="F9" s="255"/>
      <c r="G9" s="255"/>
      <c r="H9" s="1680"/>
      <c r="I9" s="254"/>
      <c r="J9" s="254"/>
      <c r="K9" s="254"/>
      <c r="L9" s="254"/>
    </row>
    <row r="10" spans="1:12" ht="17.100000000000001" customHeight="1" x14ac:dyDescent="0.2">
      <c r="A10" s="149" t="s">
        <v>68</v>
      </c>
      <c r="B10" s="274">
        <f>SUM(B11:B12)</f>
        <v>30952609</v>
      </c>
      <c r="C10" s="274">
        <f>SUM(C11:C12)</f>
        <v>-1392841</v>
      </c>
      <c r="D10" s="274">
        <f>SUM(D11:D12)</f>
        <v>-2098866</v>
      </c>
      <c r="E10" s="275">
        <f t="shared" si="0"/>
        <v>706025</v>
      </c>
      <c r="F10" s="255"/>
      <c r="G10" s="255"/>
      <c r="H10" s="254"/>
      <c r="I10" s="254"/>
      <c r="J10" s="254"/>
      <c r="K10" s="254"/>
      <c r="L10" s="254"/>
    </row>
    <row r="11" spans="1:12" ht="17.100000000000001" customHeight="1" x14ac:dyDescent="0.2">
      <c r="A11" s="273" t="s">
        <v>261</v>
      </c>
      <c r="B11" s="274">
        <f>'22 - Kredyty i pożyczki '!B9</f>
        <v>3976187</v>
      </c>
      <c r="C11" s="274">
        <f>'22 - Zmiana rezerw'!H9</f>
        <v>-204860</v>
      </c>
      <c r="D11" s="274">
        <v>-371874</v>
      </c>
      <c r="E11" s="275">
        <f t="shared" si="0"/>
        <v>167014</v>
      </c>
      <c r="F11" s="255"/>
      <c r="G11" s="255"/>
      <c r="H11" s="1679"/>
      <c r="I11" s="254"/>
      <c r="J11" s="254"/>
      <c r="K11" s="254"/>
      <c r="L11" s="254"/>
    </row>
    <row r="12" spans="1:12" ht="17.100000000000001" customHeight="1" x14ac:dyDescent="0.2">
      <c r="A12" s="273" t="s">
        <v>864</v>
      </c>
      <c r="B12" s="274">
        <f>SUM(B13:B14)</f>
        <v>26976422</v>
      </c>
      <c r="C12" s="274">
        <f>SUM(C13:C14)</f>
        <v>-1187981</v>
      </c>
      <c r="D12" s="274">
        <f>SUM(D13:D14)</f>
        <v>-1726992</v>
      </c>
      <c r="E12" s="275">
        <f t="shared" si="0"/>
        <v>539011</v>
      </c>
      <c r="F12" s="255"/>
      <c r="G12" s="255"/>
      <c r="H12" s="1679"/>
      <c r="I12" s="254"/>
      <c r="J12" s="254"/>
      <c r="K12" s="254"/>
      <c r="L12" s="254"/>
    </row>
    <row r="13" spans="1:12" ht="17.100000000000001" customHeight="1" x14ac:dyDescent="0.2">
      <c r="A13" s="273" t="s">
        <v>262</v>
      </c>
      <c r="B13" s="274">
        <f>'22 - Kredyty i pożyczki '!B11</f>
        <v>5825318</v>
      </c>
      <c r="C13" s="274">
        <f>'22 - Zmiana rezerw'!H11</f>
        <v>-157515</v>
      </c>
      <c r="D13" s="274">
        <v>-205283</v>
      </c>
      <c r="E13" s="275">
        <f t="shared" si="0"/>
        <v>47768</v>
      </c>
      <c r="F13" s="255"/>
      <c r="G13" s="255"/>
      <c r="H13" s="1679"/>
      <c r="I13" s="254"/>
      <c r="J13" s="254"/>
      <c r="K13" s="254"/>
      <c r="L13" s="254"/>
    </row>
    <row r="14" spans="1:12" ht="17.100000000000001" customHeight="1" x14ac:dyDescent="0.2">
      <c r="A14" s="273" t="s">
        <v>263</v>
      </c>
      <c r="B14" s="274">
        <f>'22 - Kredyty i pożyczki '!B12</f>
        <v>21151104</v>
      </c>
      <c r="C14" s="274">
        <f>'22 - Zmiana rezerw'!H12</f>
        <v>-1030466</v>
      </c>
      <c r="D14" s="274">
        <v>-1521709</v>
      </c>
      <c r="E14" s="275">
        <f t="shared" si="0"/>
        <v>491243</v>
      </c>
      <c r="F14" s="255"/>
      <c r="G14" s="255"/>
      <c r="H14" s="1679"/>
      <c r="I14" s="254"/>
      <c r="J14" s="254"/>
      <c r="K14" s="254"/>
      <c r="L14" s="254"/>
    </row>
    <row r="15" spans="1:12" ht="17.100000000000001" customHeight="1" thickBot="1" x14ac:dyDescent="0.25">
      <c r="A15" s="276" t="s">
        <v>467</v>
      </c>
      <c r="B15" s="277">
        <f>'22 - Kredyty i pożyczki '!B15</f>
        <v>1520728</v>
      </c>
      <c r="C15" s="277">
        <f>'22 - Zmiana rezerw'!H15</f>
        <v>-1111</v>
      </c>
      <c r="D15" s="277">
        <v>-1111</v>
      </c>
      <c r="E15" s="278">
        <f t="shared" si="0"/>
        <v>0</v>
      </c>
      <c r="F15" s="255"/>
      <c r="G15" s="255"/>
      <c r="H15" s="1680"/>
      <c r="I15" s="254"/>
      <c r="J15" s="254"/>
      <c r="K15" s="254"/>
      <c r="L15" s="254"/>
    </row>
    <row r="16" spans="1:12" ht="17.100000000000001" customHeight="1" thickBot="1" x14ac:dyDescent="0.25">
      <c r="A16" s="267" t="s">
        <v>264</v>
      </c>
      <c r="B16" s="268">
        <f>SUM(B4:B5)</f>
        <v>83308443</v>
      </c>
      <c r="C16" s="268">
        <f>SUM(C4:C5)</f>
        <v>-2977563</v>
      </c>
      <c r="D16" s="268">
        <f>SUM(D4:D5)</f>
        <v>-4029085</v>
      </c>
      <c r="E16" s="269">
        <f>SUM(E4:E5)</f>
        <v>1051522</v>
      </c>
      <c r="F16" s="255"/>
      <c r="G16" s="256"/>
      <c r="H16" s="256"/>
      <c r="I16" s="254"/>
      <c r="J16" s="254"/>
      <c r="K16" s="254"/>
      <c r="L16" s="254"/>
    </row>
    <row r="17" spans="1:12" ht="17.100000000000001" customHeight="1" thickBot="1" x14ac:dyDescent="0.25">
      <c r="A17" s="262" t="s">
        <v>265</v>
      </c>
      <c r="B17" s="190"/>
      <c r="C17" s="190"/>
      <c r="D17" s="244"/>
      <c r="E17" s="244"/>
      <c r="F17" s="255"/>
      <c r="G17" s="254"/>
      <c r="H17" s="254"/>
      <c r="I17" s="254"/>
      <c r="J17" s="254"/>
      <c r="K17" s="254"/>
      <c r="L17" s="254"/>
    </row>
    <row r="18" spans="1:12" ht="24.95" customHeight="1" x14ac:dyDescent="0.2">
      <c r="A18" s="279" t="s">
        <v>266</v>
      </c>
      <c r="B18" s="280">
        <v>21012565</v>
      </c>
      <c r="C18" s="280">
        <v>-30060</v>
      </c>
      <c r="D18" s="280">
        <v>-36185</v>
      </c>
      <c r="E18" s="1640">
        <f>C18-D18</f>
        <v>6125</v>
      </c>
      <c r="F18" s="255"/>
      <c r="G18" s="254"/>
      <c r="H18" s="254"/>
      <c r="I18" s="254"/>
      <c r="J18" s="254"/>
      <c r="K18" s="254"/>
      <c r="L18" s="254"/>
    </row>
    <row r="19" spans="1:12" ht="17.100000000000001" customHeight="1" thickBot="1" x14ac:dyDescent="0.25">
      <c r="A19" s="282" t="s">
        <v>641</v>
      </c>
      <c r="B19" s="277">
        <v>5081900</v>
      </c>
      <c r="C19" s="277">
        <v>-15546</v>
      </c>
      <c r="D19" s="277">
        <v>-19696</v>
      </c>
      <c r="E19" s="1641">
        <f>C19-D19</f>
        <v>4150</v>
      </c>
      <c r="F19" s="255"/>
      <c r="G19" s="254"/>
      <c r="H19" s="254"/>
      <c r="I19" s="254"/>
      <c r="J19" s="254"/>
      <c r="K19" s="254"/>
      <c r="L19" s="254"/>
    </row>
    <row r="20" spans="1:12" ht="17.100000000000001" customHeight="1" thickBot="1" x14ac:dyDescent="0.25">
      <c r="A20" s="267" t="s">
        <v>267</v>
      </c>
      <c r="B20" s="268">
        <f>SUM(B18:B19)</f>
        <v>26094465</v>
      </c>
      <c r="C20" s="268">
        <f>SUM(C18:C19)</f>
        <v>-45606</v>
      </c>
      <c r="D20" s="268">
        <f>SUM(D18:D19)</f>
        <v>-55881</v>
      </c>
      <c r="E20" s="269">
        <f>SUM(E18:E19)</f>
        <v>10275</v>
      </c>
      <c r="F20" s="255"/>
      <c r="G20" s="254"/>
      <c r="H20" s="254"/>
      <c r="I20" s="254"/>
      <c r="J20" s="254"/>
      <c r="K20" s="254"/>
      <c r="L20" s="254"/>
    </row>
    <row r="21" spans="1:12" x14ac:dyDescent="0.2">
      <c r="A21" s="252"/>
    </row>
    <row r="22" spans="1:12" x14ac:dyDescent="0.2">
      <c r="A22" s="252"/>
    </row>
    <row r="23" spans="1:12" x14ac:dyDescent="0.2">
      <c r="A23" s="252"/>
    </row>
    <row r="24" spans="1:12" x14ac:dyDescent="0.2">
      <c r="F24" s="253"/>
      <c r="G24" s="253"/>
      <c r="H24" s="254"/>
      <c r="I24" s="254"/>
      <c r="J24" s="254"/>
      <c r="K24" s="254"/>
      <c r="L24" s="254"/>
    </row>
    <row r="25" spans="1:12" ht="45" customHeight="1" x14ac:dyDescent="0.2">
      <c r="A25" s="284" t="s">
        <v>969</v>
      </c>
      <c r="B25" s="285" t="s">
        <v>257</v>
      </c>
      <c r="C25" s="285" t="s">
        <v>258</v>
      </c>
      <c r="D25" s="285" t="s">
        <v>1281</v>
      </c>
      <c r="E25" s="286" t="s">
        <v>259</v>
      </c>
      <c r="F25" s="253"/>
      <c r="G25" s="253"/>
      <c r="H25" s="254"/>
      <c r="I25" s="254"/>
      <c r="J25" s="254"/>
      <c r="K25" s="254"/>
      <c r="L25" s="254"/>
    </row>
    <row r="26" spans="1:12" ht="17.100000000000001" customHeight="1" thickBot="1" x14ac:dyDescent="0.25">
      <c r="A26" s="262" t="s">
        <v>260</v>
      </c>
      <c r="B26" s="263"/>
      <c r="C26" s="263"/>
      <c r="D26" s="263"/>
      <c r="E26" s="263"/>
      <c r="F26" s="253"/>
      <c r="G26" s="253"/>
      <c r="H26" s="254"/>
      <c r="I26" s="254"/>
      <c r="J26" s="254"/>
      <c r="K26" s="254"/>
      <c r="L26" s="254"/>
    </row>
    <row r="27" spans="1:12" ht="17.100000000000001" customHeight="1" thickBot="1" x14ac:dyDescent="0.25">
      <c r="A27" s="264" t="s">
        <v>427</v>
      </c>
      <c r="B27" s="265">
        <v>3752899</v>
      </c>
      <c r="C27" s="265">
        <v>-1484</v>
      </c>
      <c r="D27" s="265">
        <v>-1484</v>
      </c>
      <c r="E27" s="266">
        <f>C27-D27</f>
        <v>0</v>
      </c>
      <c r="F27" s="255"/>
      <c r="G27" s="255"/>
      <c r="H27" s="254"/>
      <c r="I27" s="254"/>
      <c r="J27" s="254"/>
      <c r="K27" s="254"/>
      <c r="L27" s="254"/>
    </row>
    <row r="28" spans="1:12" ht="17.100000000000001" customHeight="1" thickBot="1" x14ac:dyDescent="0.25">
      <c r="A28" s="267" t="s">
        <v>651</v>
      </c>
      <c r="B28" s="268">
        <v>77373191</v>
      </c>
      <c r="C28" s="268">
        <v>-2790841</v>
      </c>
      <c r="D28" s="268">
        <f>-4148918-6218-21002</f>
        <v>-4176138</v>
      </c>
      <c r="E28" s="269">
        <v>1385297</v>
      </c>
      <c r="F28" s="255"/>
      <c r="G28" s="255"/>
      <c r="H28" s="1679"/>
      <c r="I28" s="254"/>
      <c r="J28" s="254"/>
      <c r="K28" s="254"/>
      <c r="L28" s="254"/>
    </row>
    <row r="29" spans="1:12" ht="17.100000000000001" customHeight="1" x14ac:dyDescent="0.2">
      <c r="A29" s="270" t="s">
        <v>69</v>
      </c>
      <c r="B29" s="271">
        <f>SUM(B30:B31)</f>
        <v>41560477</v>
      </c>
      <c r="C29" s="271">
        <f t="shared" ref="C29:D29" si="1">SUM(C30:C31)</f>
        <v>-1480413</v>
      </c>
      <c r="D29" s="271">
        <f t="shared" si="1"/>
        <v>-1797724</v>
      </c>
      <c r="E29" s="272">
        <f>C29-D29</f>
        <v>317311</v>
      </c>
      <c r="F29" s="255"/>
      <c r="G29" s="253"/>
      <c r="H29" s="254"/>
      <c r="I29" s="254"/>
      <c r="J29" s="254"/>
      <c r="K29" s="254"/>
      <c r="L29" s="254"/>
    </row>
    <row r="30" spans="1:12" ht="17.100000000000001" customHeight="1" x14ac:dyDescent="0.2">
      <c r="A30" s="273" t="s">
        <v>261</v>
      </c>
      <c r="B30" s="274">
        <v>5442653</v>
      </c>
      <c r="C30" s="274">
        <v>-593854</v>
      </c>
      <c r="D30" s="274">
        <v>-614931</v>
      </c>
      <c r="E30" s="272">
        <f t="shared" ref="E30:E38" si="2">C30-D30</f>
        <v>21077</v>
      </c>
      <c r="F30" s="255"/>
      <c r="G30" s="256"/>
      <c r="H30" s="256"/>
      <c r="I30" s="254"/>
      <c r="J30" s="254"/>
      <c r="K30" s="254"/>
      <c r="L30" s="254"/>
    </row>
    <row r="31" spans="1:12" ht="17.100000000000001" customHeight="1" x14ac:dyDescent="0.2">
      <c r="A31" s="273" t="s">
        <v>862</v>
      </c>
      <c r="B31" s="274">
        <v>36117824</v>
      </c>
      <c r="C31" s="274">
        <v>-886559</v>
      </c>
      <c r="D31" s="274">
        <v>-1182793</v>
      </c>
      <c r="E31" s="272">
        <f t="shared" si="2"/>
        <v>296234</v>
      </c>
      <c r="F31" s="255"/>
      <c r="G31" s="253"/>
      <c r="H31" s="254"/>
      <c r="I31" s="254"/>
      <c r="J31" s="254"/>
      <c r="K31" s="254"/>
      <c r="L31" s="254"/>
    </row>
    <row r="32" spans="1:12" ht="17.100000000000001" customHeight="1" x14ac:dyDescent="0.2">
      <c r="A32" s="273" t="s">
        <v>863</v>
      </c>
      <c r="B32" s="274">
        <v>30510513</v>
      </c>
      <c r="C32" s="274">
        <v>-541352</v>
      </c>
      <c r="D32" s="274">
        <v>-764534</v>
      </c>
      <c r="E32" s="272">
        <f t="shared" si="2"/>
        <v>223182</v>
      </c>
      <c r="F32" s="255"/>
      <c r="G32" s="253"/>
      <c r="H32" s="254"/>
      <c r="I32" s="254"/>
      <c r="J32" s="254"/>
      <c r="K32" s="254"/>
      <c r="L32" s="254"/>
    </row>
    <row r="33" spans="1:13" ht="17.100000000000001" customHeight="1" x14ac:dyDescent="0.2">
      <c r="A33" s="149" t="s">
        <v>68</v>
      </c>
      <c r="B33" s="274">
        <v>27679169</v>
      </c>
      <c r="C33" s="274">
        <v>-1281773</v>
      </c>
      <c r="D33" s="274">
        <v>-2349790</v>
      </c>
      <c r="E33" s="272">
        <f t="shared" si="2"/>
        <v>1068017</v>
      </c>
      <c r="F33" s="255"/>
      <c r="G33" s="253"/>
      <c r="H33" s="254"/>
      <c r="I33" s="254"/>
      <c r="J33" s="254"/>
      <c r="K33" s="254"/>
      <c r="L33" s="254"/>
    </row>
    <row r="34" spans="1:13" ht="17.100000000000001" customHeight="1" x14ac:dyDescent="0.2">
      <c r="A34" s="273" t="s">
        <v>261</v>
      </c>
      <c r="B34" s="274">
        <v>3701490</v>
      </c>
      <c r="C34" s="274">
        <v>-241111</v>
      </c>
      <c r="D34" s="274">
        <v>-397825</v>
      </c>
      <c r="E34" s="272">
        <f t="shared" si="2"/>
        <v>156714</v>
      </c>
      <c r="F34" s="255"/>
      <c r="G34" s="253"/>
      <c r="H34" s="254"/>
      <c r="I34" s="254"/>
      <c r="J34" s="254"/>
      <c r="K34" s="254"/>
      <c r="L34" s="254"/>
    </row>
    <row r="35" spans="1:13" ht="17.100000000000001" customHeight="1" x14ac:dyDescent="0.2">
      <c r="A35" s="273" t="s">
        <v>864</v>
      </c>
      <c r="B35" s="274">
        <f>SUM(B36:B37)</f>
        <v>23977679</v>
      </c>
      <c r="C35" s="274">
        <v>-932442</v>
      </c>
      <c r="D35" s="274">
        <f t="shared" ref="D35" si="3">SUM(D36:D37)</f>
        <v>-1951965</v>
      </c>
      <c r="E35" s="272">
        <f t="shared" si="2"/>
        <v>1019523</v>
      </c>
      <c r="F35" s="255"/>
      <c r="G35" s="253"/>
      <c r="H35" s="254"/>
      <c r="I35" s="254"/>
      <c r="J35" s="254"/>
      <c r="K35" s="254"/>
      <c r="L35" s="254"/>
    </row>
    <row r="36" spans="1:13" ht="17.100000000000001" customHeight="1" x14ac:dyDescent="0.2">
      <c r="A36" s="273" t="s">
        <v>262</v>
      </c>
      <c r="B36" s="274">
        <v>5751583</v>
      </c>
      <c r="C36" s="274">
        <v>-193948</v>
      </c>
      <c r="D36" s="274">
        <v>-280510</v>
      </c>
      <c r="E36" s="272">
        <f t="shared" si="2"/>
        <v>86562</v>
      </c>
      <c r="F36" s="255"/>
      <c r="G36" s="253"/>
      <c r="H36" s="254"/>
      <c r="I36" s="254"/>
      <c r="J36" s="254"/>
      <c r="K36" s="254"/>
      <c r="L36" s="254"/>
    </row>
    <row r="37" spans="1:13" ht="17.100000000000001" customHeight="1" x14ac:dyDescent="0.2">
      <c r="A37" s="273" t="s">
        <v>263</v>
      </c>
      <c r="B37" s="274">
        <v>18226096</v>
      </c>
      <c r="C37" s="274">
        <v>-867782</v>
      </c>
      <c r="D37" s="274">
        <v>-1671455</v>
      </c>
      <c r="E37" s="272">
        <f t="shared" si="2"/>
        <v>803673</v>
      </c>
      <c r="F37" s="255"/>
      <c r="G37" s="253"/>
      <c r="H37" s="254"/>
      <c r="I37" s="254"/>
      <c r="J37" s="254"/>
      <c r="K37" s="254"/>
      <c r="L37" s="254"/>
    </row>
    <row r="38" spans="1:13" ht="17.100000000000001" customHeight="1" thickBot="1" x14ac:dyDescent="0.25">
      <c r="A38" s="276" t="s">
        <v>467</v>
      </c>
      <c r="B38" s="277">
        <v>1924395</v>
      </c>
      <c r="C38" s="277">
        <v>-1369</v>
      </c>
      <c r="D38" s="277">
        <v>-1404</v>
      </c>
      <c r="E38" s="272">
        <f t="shared" si="2"/>
        <v>35</v>
      </c>
      <c r="F38" s="255"/>
      <c r="G38" s="256"/>
      <c r="H38" s="256"/>
      <c r="I38" s="254"/>
      <c r="J38" s="254"/>
      <c r="K38" s="254"/>
      <c r="L38" s="254"/>
    </row>
    <row r="39" spans="1:13" ht="17.100000000000001" customHeight="1" thickBot="1" x14ac:dyDescent="0.25">
      <c r="A39" s="267" t="s">
        <v>264</v>
      </c>
      <c r="B39" s="268">
        <f>SUM(B27:B28)</f>
        <v>81126090</v>
      </c>
      <c r="C39" s="268">
        <f>SUM(C27:C28)</f>
        <v>-2792325</v>
      </c>
      <c r="D39" s="268">
        <f>SUM(D27:D28)</f>
        <v>-4177622</v>
      </c>
      <c r="E39" s="269">
        <f>SUM(E27:E28)</f>
        <v>1385297</v>
      </c>
      <c r="F39" s="255"/>
      <c r="G39" s="256"/>
      <c r="H39" s="1680"/>
      <c r="I39" s="254"/>
      <c r="J39" s="254"/>
      <c r="K39" s="254"/>
      <c r="L39" s="254"/>
    </row>
    <row r="40" spans="1:13" ht="17.100000000000001" customHeight="1" thickBot="1" x14ac:dyDescent="0.25">
      <c r="A40" s="262" t="s">
        <v>265</v>
      </c>
      <c r="B40" s="190"/>
      <c r="C40" s="190"/>
      <c r="D40" s="244"/>
      <c r="E40" s="244"/>
      <c r="F40" s="255"/>
      <c r="G40" s="254"/>
      <c r="H40" s="254"/>
      <c r="I40" s="254"/>
      <c r="J40" s="254"/>
      <c r="K40" s="254"/>
      <c r="L40" s="254"/>
    </row>
    <row r="41" spans="1:13" ht="24.95" customHeight="1" x14ac:dyDescent="0.2">
      <c r="A41" s="279" t="s">
        <v>266</v>
      </c>
      <c r="B41" s="280">
        <v>19883402</v>
      </c>
      <c r="C41" s="280">
        <v>-41376</v>
      </c>
      <c r="D41" s="280">
        <v>-45684</v>
      </c>
      <c r="E41" s="281">
        <f>C41-D41</f>
        <v>4308</v>
      </c>
      <c r="F41" s="255"/>
      <c r="G41" s="254"/>
      <c r="H41" s="254"/>
      <c r="I41" s="254"/>
      <c r="J41" s="254"/>
      <c r="K41" s="254"/>
      <c r="L41" s="254"/>
    </row>
    <row r="42" spans="1:13" ht="17.100000000000001" customHeight="1" thickBot="1" x14ac:dyDescent="0.25">
      <c r="A42" s="282" t="s">
        <v>641</v>
      </c>
      <c r="B42" s="277">
        <v>3610377</v>
      </c>
      <c r="C42" s="277">
        <v>-8237</v>
      </c>
      <c r="D42" s="277">
        <v>-11773</v>
      </c>
      <c r="E42" s="283">
        <f>C42-D42</f>
        <v>3536</v>
      </c>
      <c r="F42" s="255"/>
      <c r="G42" s="254"/>
      <c r="H42" s="254"/>
      <c r="I42" s="254"/>
      <c r="J42" s="254"/>
      <c r="K42" s="254"/>
      <c r="L42" s="254"/>
    </row>
    <row r="43" spans="1:13" ht="17.100000000000001" customHeight="1" thickBot="1" x14ac:dyDescent="0.25">
      <c r="A43" s="267" t="s">
        <v>267</v>
      </c>
      <c r="B43" s="268">
        <f>SUM(B41:B42)</f>
        <v>23493779</v>
      </c>
      <c r="C43" s="268">
        <f t="shared" ref="C43:E43" si="4">SUM(C41:C42)</f>
        <v>-49613</v>
      </c>
      <c r="D43" s="268">
        <f t="shared" si="4"/>
        <v>-57457</v>
      </c>
      <c r="E43" s="269">
        <f t="shared" si="4"/>
        <v>7844</v>
      </c>
      <c r="F43" s="255"/>
      <c r="G43" s="254"/>
      <c r="H43" s="254"/>
      <c r="I43" s="254"/>
      <c r="J43" s="254"/>
      <c r="K43" s="254"/>
      <c r="L43" s="254"/>
    </row>
    <row r="44" spans="1:13" ht="12" customHeight="1" x14ac:dyDescent="0.2">
      <c r="A44" s="287"/>
      <c r="B44" s="288"/>
      <c r="C44" s="288"/>
      <c r="D44" s="288"/>
      <c r="E44" s="288"/>
      <c r="F44" s="254"/>
      <c r="G44" s="254"/>
      <c r="H44" s="254"/>
      <c r="I44" s="254"/>
      <c r="J44" s="254"/>
      <c r="K44" s="254"/>
      <c r="L44" s="254"/>
    </row>
    <row r="45" spans="1:13" x14ac:dyDescent="0.2">
      <c r="A45" s="257"/>
      <c r="B45" s="257"/>
      <c r="C45" s="257"/>
      <c r="D45" s="257"/>
      <c r="E45" s="257"/>
      <c r="M45" s="223" t="s">
        <v>387</v>
      </c>
    </row>
    <row r="46" spans="1:13" x14ac:dyDescent="0.15">
      <c r="A46" s="258"/>
      <c r="B46" s="259"/>
      <c r="C46" s="259"/>
      <c r="D46" s="259"/>
      <c r="E46" s="259"/>
    </row>
    <row r="47" spans="1:13" x14ac:dyDescent="0.15">
      <c r="A47" s="258"/>
      <c r="B47" s="260"/>
      <c r="C47" s="259"/>
      <c r="D47" s="259"/>
      <c r="E47" s="259"/>
    </row>
    <row r="48" spans="1:13" x14ac:dyDescent="0.15">
      <c r="A48" s="261"/>
      <c r="B48" s="257"/>
      <c r="C48" s="259"/>
      <c r="D48" s="259"/>
      <c r="E48" s="259"/>
    </row>
    <row r="49" spans="1:5" x14ac:dyDescent="0.15">
      <c r="A49" s="261"/>
      <c r="B49" s="257"/>
      <c r="C49" s="257"/>
      <c r="D49" s="257"/>
      <c r="E49" s="257"/>
    </row>
    <row r="50" spans="1:5" x14ac:dyDescent="0.2">
      <c r="A50" s="257"/>
      <c r="B50" s="257"/>
      <c r="C50" s="257"/>
      <c r="D50" s="257"/>
      <c r="E50" s="257"/>
    </row>
  </sheetData>
  <phoneticPr fontId="2" type="noConversion"/>
  <pageMargins left="0.28000000000000003" right="0.17" top="0.45" bottom="1" header="0.26" footer="0.5"/>
  <pageSetup paperSize="9" scale="85" fitToHeight="2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C9"/>
  <sheetViews>
    <sheetView workbookViewId="0"/>
  </sheetViews>
  <sheetFormatPr defaultRowHeight="11.25" x14ac:dyDescent="0.15"/>
  <cols>
    <col min="1" max="1" width="44.5703125" style="1221" customWidth="1"/>
    <col min="2" max="2" width="13.7109375" style="1221" customWidth="1"/>
    <col min="3" max="3" width="14" style="1221" customWidth="1"/>
    <col min="4" max="16384" width="9.140625" style="1221"/>
  </cols>
  <sheetData>
    <row r="1" spans="1:3" s="1684" customFormat="1" ht="33" customHeight="1" x14ac:dyDescent="0.15">
      <c r="A1" s="1688" t="s">
        <v>481</v>
      </c>
      <c r="B1" s="1688"/>
      <c r="C1" s="1688"/>
    </row>
    <row r="2" spans="1:3" ht="17.100000000000001" customHeight="1" thickBot="1" x14ac:dyDescent="0.2">
      <c r="A2" s="1774" t="s">
        <v>634</v>
      </c>
      <c r="B2" s="1776" t="s">
        <v>369</v>
      </c>
      <c r="C2" s="1777"/>
    </row>
    <row r="3" spans="1:3" ht="17.100000000000001" customHeight="1" x14ac:dyDescent="0.15">
      <c r="A3" s="1775"/>
      <c r="B3" s="1222" t="s">
        <v>1108</v>
      </c>
      <c r="C3" s="1223" t="s">
        <v>968</v>
      </c>
    </row>
    <row r="4" spans="1:3" ht="17.100000000000001" customHeight="1" x14ac:dyDescent="0.15">
      <c r="A4" s="1224" t="s">
        <v>482</v>
      </c>
      <c r="B4" s="1225">
        <v>0</v>
      </c>
      <c r="C4" s="1226">
        <v>0</v>
      </c>
    </row>
    <row r="5" spans="1:3" ht="17.100000000000001" customHeight="1" x14ac:dyDescent="0.15">
      <c r="A5" s="1151" t="s">
        <v>635</v>
      </c>
      <c r="B5" s="1227">
        <v>0</v>
      </c>
      <c r="C5" s="1228">
        <v>0</v>
      </c>
    </row>
    <row r="6" spans="1:3" ht="17.100000000000001" customHeight="1" x14ac:dyDescent="0.15">
      <c r="A6" s="1151" t="s">
        <v>483</v>
      </c>
      <c r="B6" s="1227">
        <v>0</v>
      </c>
      <c r="C6" s="1228">
        <v>0</v>
      </c>
    </row>
    <row r="7" spans="1:3" ht="17.100000000000001" customHeight="1" thickBot="1" x14ac:dyDescent="0.2">
      <c r="A7" s="1229" t="s">
        <v>484</v>
      </c>
      <c r="B7" s="1230">
        <v>0</v>
      </c>
      <c r="C7" s="1231">
        <v>0</v>
      </c>
    </row>
    <row r="8" spans="1:3" ht="17.100000000000001" customHeight="1" thickBot="1" x14ac:dyDescent="0.2">
      <c r="A8" s="1152" t="s">
        <v>250</v>
      </c>
      <c r="B8" s="1232">
        <f>SUM(B4:B7)</f>
        <v>0</v>
      </c>
      <c r="C8" s="1233">
        <f>SUM(C4:C7)</f>
        <v>0</v>
      </c>
    </row>
    <row r="9" spans="1:3" ht="24.95" customHeight="1" thickBot="1" x14ac:dyDescent="0.2">
      <c r="A9" s="1234" t="s">
        <v>485</v>
      </c>
      <c r="B9" s="1235">
        <v>0</v>
      </c>
      <c r="C9" s="1236">
        <v>0</v>
      </c>
    </row>
  </sheetData>
  <mergeCells count="2">
    <mergeCell ref="A2:A3"/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28"/>
  <sheetViews>
    <sheetView zoomScale="90" zoomScaleNormal="90" workbookViewId="0">
      <selection activeCell="E29" sqref="E29"/>
    </sheetView>
  </sheetViews>
  <sheetFormatPr defaultRowHeight="10.5" x14ac:dyDescent="0.2"/>
  <cols>
    <col min="1" max="1" width="40.7109375" style="39" customWidth="1"/>
    <col min="2" max="3" width="15.7109375" style="707" customWidth="1"/>
    <col min="4" max="7" width="15.7109375" style="222" customWidth="1"/>
    <col min="8" max="16384" width="9.140625" style="222"/>
  </cols>
  <sheetData>
    <row r="1" spans="1:7" s="1685" customFormat="1" ht="30" customHeight="1" x14ac:dyDescent="0.2">
      <c r="A1" s="1688" t="s">
        <v>906</v>
      </c>
      <c r="B1" s="707"/>
      <c r="C1" s="707"/>
    </row>
    <row r="2" spans="1:7" ht="18.95" customHeight="1" thickBot="1" x14ac:dyDescent="0.25">
      <c r="A2" s="428"/>
      <c r="B2" s="1734" t="s">
        <v>1108</v>
      </c>
      <c r="C2" s="1734"/>
      <c r="D2" s="1734"/>
      <c r="E2" s="1734" t="s">
        <v>968</v>
      </c>
      <c r="F2" s="1734"/>
      <c r="G2" s="1778"/>
    </row>
    <row r="3" spans="1:7" ht="75" customHeight="1" thickBot="1" x14ac:dyDescent="0.25">
      <c r="A3" s="708"/>
      <c r="B3" s="709" t="s">
        <v>927</v>
      </c>
      <c r="C3" s="709" t="s">
        <v>928</v>
      </c>
      <c r="D3" s="709" t="s">
        <v>929</v>
      </c>
      <c r="E3" s="709" t="s">
        <v>927</v>
      </c>
      <c r="F3" s="709" t="s">
        <v>928</v>
      </c>
      <c r="G3" s="710" t="s">
        <v>929</v>
      </c>
    </row>
    <row r="4" spans="1:7" ht="18.95" customHeight="1" thickBot="1" x14ac:dyDescent="0.25">
      <c r="A4" s="1094" t="s">
        <v>272</v>
      </c>
      <c r="B4" s="1095">
        <f>B5+B8+B9</f>
        <v>25141089</v>
      </c>
      <c r="C4" s="1095">
        <f>C5+C8+C9</f>
        <v>5396481</v>
      </c>
      <c r="D4" s="1095">
        <f>D5+D8+D9</f>
        <v>30537570</v>
      </c>
      <c r="E4" s="1095">
        <f t="shared" ref="E4:G4" si="0">E5+E8+E9</f>
        <v>22270938</v>
      </c>
      <c r="F4" s="1095">
        <f t="shared" si="0"/>
        <v>5146060</v>
      </c>
      <c r="G4" s="1096">
        <f t="shared" si="0"/>
        <v>27416998</v>
      </c>
    </row>
    <row r="5" spans="1:7" ht="18.95" customHeight="1" x14ac:dyDescent="0.2">
      <c r="A5" s="1097" t="s">
        <v>545</v>
      </c>
      <c r="B5" s="1070">
        <f>SUM(B6:B7)</f>
        <v>16842144</v>
      </c>
      <c r="C5" s="1070">
        <f>SUM(C6:C7)</f>
        <v>5396481</v>
      </c>
      <c r="D5" s="1070">
        <f>SUM(B5:C5)</f>
        <v>22238625</v>
      </c>
      <c r="E5" s="1070">
        <f>SUM(E6:E7)</f>
        <v>17440062</v>
      </c>
      <c r="F5" s="1070">
        <f>SUM(F6:F7)</f>
        <v>5146060</v>
      </c>
      <c r="G5" s="1071">
        <f>SUM(E5:F5)</f>
        <v>22586122</v>
      </c>
    </row>
    <row r="6" spans="1:7" ht="18.95" customHeight="1" x14ac:dyDescent="0.2">
      <c r="A6" s="1098" t="s">
        <v>546</v>
      </c>
      <c r="B6" s="1067">
        <v>16842144</v>
      </c>
      <c r="C6" s="1067">
        <v>5396481</v>
      </c>
      <c r="D6" s="1067">
        <f t="shared" ref="D6:D13" si="1">SUM(B6:C6)</f>
        <v>22238625</v>
      </c>
      <c r="E6" s="1067">
        <v>17440062</v>
      </c>
      <c r="F6" s="1067">
        <v>5146060</v>
      </c>
      <c r="G6" s="1068">
        <f t="shared" ref="G6:G13" si="2">SUM(E6:F6)</f>
        <v>22586122</v>
      </c>
    </row>
    <row r="7" spans="1:7" ht="18.95" hidden="1" customHeight="1" x14ac:dyDescent="0.2">
      <c r="A7" s="1098" t="s">
        <v>547</v>
      </c>
      <c r="B7" s="1067">
        <v>0</v>
      </c>
      <c r="C7" s="1067">
        <v>0</v>
      </c>
      <c r="D7" s="1067">
        <f t="shared" si="1"/>
        <v>0</v>
      </c>
      <c r="E7" s="1067">
        <v>0</v>
      </c>
      <c r="F7" s="1067"/>
      <c r="G7" s="1068">
        <f t="shared" si="2"/>
        <v>0</v>
      </c>
    </row>
    <row r="8" spans="1:7" ht="18.95" customHeight="1" x14ac:dyDescent="0.2">
      <c r="A8" s="1097" t="s">
        <v>548</v>
      </c>
      <c r="B8" s="1070">
        <v>7442384</v>
      </c>
      <c r="C8" s="1070"/>
      <c r="D8" s="1070">
        <f t="shared" si="1"/>
        <v>7442384</v>
      </c>
      <c r="E8" s="1070">
        <v>4479540</v>
      </c>
      <c r="F8" s="1070">
        <v>0</v>
      </c>
      <c r="G8" s="1071">
        <f t="shared" si="2"/>
        <v>4479540</v>
      </c>
    </row>
    <row r="9" spans="1:7" ht="18.95" customHeight="1" x14ac:dyDescent="0.2">
      <c r="A9" s="1099" t="s">
        <v>368</v>
      </c>
      <c r="B9" s="1073">
        <f>SUM(B10:B13)</f>
        <v>856561</v>
      </c>
      <c r="C9" s="1073">
        <f>SUM(C10:C13)</f>
        <v>0</v>
      </c>
      <c r="D9" s="1073">
        <f t="shared" si="1"/>
        <v>856561</v>
      </c>
      <c r="E9" s="1073">
        <f>SUM(E10:E13)</f>
        <v>351336</v>
      </c>
      <c r="F9" s="1073">
        <f>SUM(F10:F13)</f>
        <v>0</v>
      </c>
      <c r="G9" s="1074">
        <f t="shared" si="2"/>
        <v>351336</v>
      </c>
    </row>
    <row r="10" spans="1:7" ht="18.95" customHeight="1" x14ac:dyDescent="0.2">
      <c r="A10" s="1098" t="s">
        <v>549</v>
      </c>
      <c r="B10" s="1076">
        <v>233158</v>
      </c>
      <c r="C10" s="1076">
        <v>0</v>
      </c>
      <c r="D10" s="1076">
        <f t="shared" si="1"/>
        <v>233158</v>
      </c>
      <c r="E10" s="1076">
        <v>24907</v>
      </c>
      <c r="F10" s="1076">
        <v>0</v>
      </c>
      <c r="G10" s="1077">
        <f t="shared" si="2"/>
        <v>24907</v>
      </c>
    </row>
    <row r="11" spans="1:7" ht="18.95" hidden="1" customHeight="1" x14ac:dyDescent="0.2">
      <c r="A11" s="1098" t="s">
        <v>550</v>
      </c>
      <c r="B11" s="1076">
        <v>0</v>
      </c>
      <c r="C11" s="1076">
        <v>0</v>
      </c>
      <c r="D11" s="1076">
        <f t="shared" si="1"/>
        <v>0</v>
      </c>
      <c r="E11" s="1076">
        <v>0</v>
      </c>
      <c r="F11" s="1076"/>
      <c r="G11" s="1077">
        <f t="shared" si="2"/>
        <v>0</v>
      </c>
    </row>
    <row r="12" spans="1:7" ht="18.95" customHeight="1" x14ac:dyDescent="0.2">
      <c r="A12" s="1098" t="s">
        <v>551</v>
      </c>
      <c r="B12" s="1076">
        <v>583456</v>
      </c>
      <c r="C12" s="1076">
        <v>0</v>
      </c>
      <c r="D12" s="1076">
        <f t="shared" si="1"/>
        <v>583456</v>
      </c>
      <c r="E12" s="1076">
        <v>284854</v>
      </c>
      <c r="F12" s="1076">
        <v>0</v>
      </c>
      <c r="G12" s="1077">
        <f t="shared" si="2"/>
        <v>284854</v>
      </c>
    </row>
    <row r="13" spans="1:7" ht="18.95" customHeight="1" thickBot="1" x14ac:dyDescent="0.25">
      <c r="A13" s="1098" t="s">
        <v>552</v>
      </c>
      <c r="B13" s="1076">
        <v>39947</v>
      </c>
      <c r="C13" s="1076">
        <v>0</v>
      </c>
      <c r="D13" s="1076">
        <f t="shared" si="1"/>
        <v>39947</v>
      </c>
      <c r="E13" s="1076">
        <v>41575</v>
      </c>
      <c r="F13" s="1076">
        <v>0</v>
      </c>
      <c r="G13" s="1077">
        <f t="shared" si="2"/>
        <v>41575</v>
      </c>
    </row>
    <row r="14" spans="1:7" ht="18.95" customHeight="1" thickBot="1" x14ac:dyDescent="0.25">
      <c r="A14" s="1082" t="s">
        <v>707</v>
      </c>
      <c r="B14" s="1083">
        <f t="shared" ref="B14:G14" si="3">SUM(B15:B16)</f>
        <v>199379</v>
      </c>
      <c r="C14" s="1083">
        <f t="shared" si="3"/>
        <v>0</v>
      </c>
      <c r="D14" s="1083">
        <f t="shared" si="3"/>
        <v>199379</v>
      </c>
      <c r="E14" s="1083">
        <f t="shared" si="3"/>
        <v>261616</v>
      </c>
      <c r="F14" s="1083">
        <f t="shared" si="3"/>
        <v>0</v>
      </c>
      <c r="G14" s="1084">
        <f t="shared" si="3"/>
        <v>261616</v>
      </c>
    </row>
    <row r="15" spans="1:7" ht="18.95" customHeight="1" x14ac:dyDescent="0.2">
      <c r="A15" s="1100" t="s">
        <v>555</v>
      </c>
      <c r="B15" s="1101">
        <v>0</v>
      </c>
      <c r="C15" s="1101">
        <v>0</v>
      </c>
      <c r="D15" s="1101">
        <f>SUM(B15:C15)</f>
        <v>0</v>
      </c>
      <c r="E15" s="1101">
        <v>229961</v>
      </c>
      <c r="F15" s="1101">
        <v>0</v>
      </c>
      <c r="G15" s="1102">
        <f>SUM(E15:F15)</f>
        <v>229961</v>
      </c>
    </row>
    <row r="16" spans="1:7" ht="18.95" customHeight="1" thickBot="1" x14ac:dyDescent="0.25">
      <c r="A16" s="1103" t="s">
        <v>349</v>
      </c>
      <c r="B16" s="1104">
        <v>199379</v>
      </c>
      <c r="C16" s="1104">
        <v>0</v>
      </c>
      <c r="D16" s="1104">
        <f>SUM(B16:C16)</f>
        <v>199379</v>
      </c>
      <c r="E16" s="1104">
        <v>31655</v>
      </c>
      <c r="F16" s="1104">
        <v>0</v>
      </c>
      <c r="G16" s="1105">
        <f>SUM(E16:F16)</f>
        <v>31655</v>
      </c>
    </row>
    <row r="17" spans="1:7" ht="9.9499999999999993" customHeight="1" thickBot="1" x14ac:dyDescent="0.25">
      <c r="A17" s="1106"/>
      <c r="B17" s="1107"/>
      <c r="C17" s="1107"/>
      <c r="D17" s="1108"/>
      <c r="E17" s="1109"/>
      <c r="F17" s="1109"/>
      <c r="G17" s="1110"/>
    </row>
    <row r="18" spans="1:7" ht="30" customHeight="1" thickBot="1" x14ac:dyDescent="0.25">
      <c r="A18" s="1082" t="s">
        <v>891</v>
      </c>
      <c r="B18" s="1083">
        <f t="shared" ref="B18:G18" si="4">B4+B14</f>
        <v>25340468</v>
      </c>
      <c r="C18" s="1083">
        <f t="shared" si="4"/>
        <v>5396481</v>
      </c>
      <c r="D18" s="1083">
        <f t="shared" si="4"/>
        <v>30736949</v>
      </c>
      <c r="E18" s="1083">
        <f t="shared" si="4"/>
        <v>22532554</v>
      </c>
      <c r="F18" s="1083">
        <f t="shared" si="4"/>
        <v>5146060</v>
      </c>
      <c r="G18" s="1084">
        <f t="shared" si="4"/>
        <v>27678614</v>
      </c>
    </row>
    <row r="19" spans="1:7" ht="9.9499999999999993" customHeight="1" thickBot="1" x14ac:dyDescent="0.25">
      <c r="A19" s="1111"/>
      <c r="B19" s="1112"/>
      <c r="C19" s="1112"/>
      <c r="D19" s="1113"/>
      <c r="E19" s="1113"/>
      <c r="F19" s="1113"/>
      <c r="G19" s="1114"/>
    </row>
    <row r="20" spans="1:7" ht="18.95" customHeight="1" thickBot="1" x14ac:dyDescent="0.25">
      <c r="A20" s="1082" t="s">
        <v>385</v>
      </c>
      <c r="B20" s="1083">
        <v>11196419</v>
      </c>
      <c r="C20" s="1083">
        <v>90975</v>
      </c>
      <c r="D20" s="1083">
        <f>SUM(B20:C20)</f>
        <v>11287394</v>
      </c>
      <c r="E20" s="1083">
        <v>9034438</v>
      </c>
      <c r="F20" s="1083">
        <v>0</v>
      </c>
      <c r="G20" s="1084">
        <f>SUM(E20:F20)</f>
        <v>9034438</v>
      </c>
    </row>
    <row r="21" spans="1:7" ht="18.95" customHeight="1" thickBot="1" x14ac:dyDescent="0.25">
      <c r="A21" s="1082" t="s">
        <v>589</v>
      </c>
      <c r="B21" s="1083">
        <v>14144049</v>
      </c>
      <c r="C21" s="1083">
        <v>5305506</v>
      </c>
      <c r="D21" s="1083">
        <f>SUM(B21:C21)</f>
        <v>19449555</v>
      </c>
      <c r="E21" s="1083">
        <v>13498116</v>
      </c>
      <c r="F21" s="1083">
        <v>5146060</v>
      </c>
      <c r="G21" s="1084">
        <f>SUM(E21:F21)</f>
        <v>18644176</v>
      </c>
    </row>
    <row r="22" spans="1:7" ht="15" customHeight="1" x14ac:dyDescent="0.2">
      <c r="A22" s="704"/>
      <c r="B22" s="705"/>
      <c r="C22" s="705"/>
    </row>
    <row r="23" spans="1:7" ht="15" customHeight="1" x14ac:dyDescent="0.2">
      <c r="A23" s="706"/>
      <c r="B23" s="245"/>
      <c r="C23" s="245"/>
      <c r="D23" s="245"/>
      <c r="E23" s="245"/>
      <c r="F23" s="245"/>
      <c r="G23" s="245"/>
    </row>
    <row r="24" spans="1:7" ht="15" customHeight="1" x14ac:dyDescent="0.2">
      <c r="A24" s="706"/>
      <c r="B24" s="245"/>
      <c r="C24" s="245"/>
      <c r="D24" s="245"/>
      <c r="E24" s="245"/>
      <c r="F24" s="245"/>
      <c r="G24" s="245"/>
    </row>
    <row r="25" spans="1:7" x14ac:dyDescent="0.2">
      <c r="F25" s="29"/>
      <c r="G25" s="29"/>
    </row>
    <row r="27" spans="1:7" x14ac:dyDescent="0.2">
      <c r="E27" s="707"/>
      <c r="F27" s="326"/>
    </row>
    <row r="28" spans="1:7" x14ac:dyDescent="0.2">
      <c r="E28" s="707"/>
      <c r="F28" s="326"/>
    </row>
  </sheetData>
  <mergeCells count="2">
    <mergeCell ref="B2:D2"/>
    <mergeCell ref="E2:G2"/>
  </mergeCells>
  <phoneticPr fontId="2" type="noConversion"/>
  <pageMargins left="0.26" right="0.37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D68"/>
  <sheetViews>
    <sheetView workbookViewId="0"/>
  </sheetViews>
  <sheetFormatPr defaultRowHeight="10.5" x14ac:dyDescent="0.2"/>
  <cols>
    <col min="1" max="1" width="59.7109375" style="717" customWidth="1"/>
    <col min="2" max="3" width="15.7109375" style="717" customWidth="1"/>
    <col min="4" max="16384" width="9.140625" style="717"/>
  </cols>
  <sheetData>
    <row r="1" spans="1:4" ht="27" customHeight="1" x14ac:dyDescent="0.2">
      <c r="A1" s="1688" t="s">
        <v>1305</v>
      </c>
    </row>
    <row r="2" spans="1:4" s="222" customFormat="1" ht="17.100000000000001" customHeight="1" thickBot="1" x14ac:dyDescent="0.25">
      <c r="A2" s="494"/>
      <c r="B2" s="1726" t="s">
        <v>357</v>
      </c>
      <c r="C2" s="1696"/>
    </row>
    <row r="3" spans="1:4" s="222" customFormat="1" ht="17.100000000000001" customHeight="1" x14ac:dyDescent="0.2">
      <c r="A3" s="494"/>
      <c r="B3" s="479">
        <v>2015</v>
      </c>
      <c r="C3" s="480">
        <v>2014</v>
      </c>
    </row>
    <row r="4" spans="1:4" s="222" customFormat="1" ht="24.95" customHeight="1" x14ac:dyDescent="0.2">
      <c r="A4" s="668" t="s">
        <v>1148</v>
      </c>
      <c r="B4" s="449">
        <v>133413</v>
      </c>
      <c r="C4" s="718">
        <v>55373</v>
      </c>
      <c r="D4" s="127"/>
    </row>
    <row r="5" spans="1:4" s="1554" customFormat="1" ht="17.100000000000001" customHeight="1" x14ac:dyDescent="0.2">
      <c r="A5" s="668" t="s">
        <v>1149</v>
      </c>
      <c r="B5" s="449">
        <v>189694</v>
      </c>
      <c r="C5" s="718">
        <v>0</v>
      </c>
      <c r="D5" s="127"/>
    </row>
    <row r="6" spans="1:4" s="1554" customFormat="1" ht="17.100000000000001" customHeight="1" x14ac:dyDescent="0.2">
      <c r="A6" s="668" t="s">
        <v>430</v>
      </c>
      <c r="B6" s="449">
        <v>-200</v>
      </c>
      <c r="C6" s="718">
        <v>0</v>
      </c>
      <c r="D6" s="127"/>
    </row>
    <row r="7" spans="1:4" s="1554" customFormat="1" ht="24.95" hidden="1" customHeight="1" x14ac:dyDescent="0.2">
      <c r="A7" s="668" t="s">
        <v>1150</v>
      </c>
      <c r="B7" s="449">
        <v>0</v>
      </c>
      <c r="C7" s="718">
        <v>0</v>
      </c>
      <c r="D7" s="127"/>
    </row>
    <row r="8" spans="1:4" s="222" customFormat="1" ht="17.100000000000001" customHeight="1" thickBot="1" x14ac:dyDescent="0.25">
      <c r="A8" s="400" t="s">
        <v>1151</v>
      </c>
      <c r="B8" s="402">
        <v>-8499</v>
      </c>
      <c r="C8" s="719">
        <v>-3447</v>
      </c>
    </row>
    <row r="9" spans="1:4" s="222" customFormat="1" ht="17.100000000000001" hidden="1" customHeight="1" thickBot="1" x14ac:dyDescent="0.25">
      <c r="A9" s="413" t="s">
        <v>1152</v>
      </c>
      <c r="B9" s="452">
        <v>0</v>
      </c>
      <c r="C9" s="720">
        <v>0</v>
      </c>
    </row>
    <row r="10" spans="1:4" s="222" customFormat="1" ht="24.95" customHeight="1" thickBot="1" x14ac:dyDescent="0.25">
      <c r="A10" s="81" t="s">
        <v>1153</v>
      </c>
      <c r="B10" s="510">
        <f>SUM(B4:B9)</f>
        <v>314408</v>
      </c>
      <c r="C10" s="511">
        <f>SUM(C4:C9)</f>
        <v>51926</v>
      </c>
    </row>
    <row r="11" spans="1:4" s="222" customFormat="1" ht="17.100000000000001" customHeight="1" x14ac:dyDescent="0.2">
      <c r="A11" s="713"/>
      <c r="B11" s="714"/>
      <c r="C11" s="714"/>
    </row>
    <row r="12" spans="1:4" s="222" customFormat="1" ht="17.100000000000001" customHeight="1" x14ac:dyDescent="0.2">
      <c r="A12" s="706"/>
      <c r="B12" s="715"/>
      <c r="C12" s="715"/>
    </row>
    <row r="13" spans="1:4" s="222" customFormat="1" ht="29.25" customHeight="1" thickBot="1" x14ac:dyDescent="0.25">
      <c r="A13" s="1688" t="s">
        <v>371</v>
      </c>
      <c r="B13" s="714"/>
      <c r="C13" s="714"/>
    </row>
    <row r="14" spans="1:4" s="222" customFormat="1" ht="17.100000000000001" customHeight="1" x14ac:dyDescent="0.2">
      <c r="A14" s="721"/>
      <c r="B14" s="479" t="s">
        <v>1108</v>
      </c>
      <c r="C14" s="480" t="s">
        <v>968</v>
      </c>
    </row>
    <row r="15" spans="1:4" s="222" customFormat="1" ht="17.100000000000001" customHeight="1" thickBot="1" x14ac:dyDescent="0.25">
      <c r="A15" s="396" t="s">
        <v>930</v>
      </c>
      <c r="B15" s="676"/>
      <c r="C15" s="676"/>
    </row>
    <row r="16" spans="1:4" s="222" customFormat="1" ht="17.100000000000001" customHeight="1" thickBot="1" x14ac:dyDescent="0.25">
      <c r="A16" s="81" t="s">
        <v>773</v>
      </c>
      <c r="B16" s="408">
        <f>C22</f>
        <v>27678614</v>
      </c>
      <c r="C16" s="409">
        <v>25341763</v>
      </c>
    </row>
    <row r="17" spans="1:4" s="222" customFormat="1" ht="17.100000000000001" customHeight="1" x14ac:dyDescent="0.2">
      <c r="A17" s="668" t="s">
        <v>774</v>
      </c>
      <c r="B17" s="553">
        <v>21388</v>
      </c>
      <c r="C17" s="724">
        <v>18860</v>
      </c>
    </row>
    <row r="18" spans="1:4" s="222" customFormat="1" ht="17.100000000000001" customHeight="1" x14ac:dyDescent="0.2">
      <c r="A18" s="400" t="s">
        <v>775</v>
      </c>
      <c r="B18" s="401">
        <v>339313828</v>
      </c>
      <c r="C18" s="555">
        <v>331433043</v>
      </c>
    </row>
    <row r="19" spans="1:4" s="222" customFormat="1" ht="17.100000000000001" customHeight="1" x14ac:dyDescent="0.2">
      <c r="A19" s="400" t="s">
        <v>777</v>
      </c>
      <c r="B19" s="401">
        <v>-336244836</v>
      </c>
      <c r="C19" s="555">
        <v>-329435421</v>
      </c>
    </row>
    <row r="20" spans="1:4" s="222" customFormat="1" ht="24.95" customHeight="1" x14ac:dyDescent="0.2">
      <c r="A20" s="400" t="s">
        <v>779</v>
      </c>
      <c r="B20" s="401">
        <v>-8709</v>
      </c>
      <c r="C20" s="555">
        <v>-710</v>
      </c>
    </row>
    <row r="21" spans="1:4" s="222" customFormat="1" ht="17.100000000000001" customHeight="1" thickBot="1" x14ac:dyDescent="0.25">
      <c r="A21" s="413" t="s">
        <v>125</v>
      </c>
      <c r="B21" s="556">
        <v>-23336</v>
      </c>
      <c r="C21" s="682">
        <v>321079</v>
      </c>
    </row>
    <row r="22" spans="1:4" s="222" customFormat="1" ht="17.100000000000001" customHeight="1" thickBot="1" x14ac:dyDescent="0.25">
      <c r="A22" s="79" t="s">
        <v>186</v>
      </c>
      <c r="B22" s="403">
        <f>SUM(B16:B21)</f>
        <v>30736949</v>
      </c>
      <c r="C22" s="404">
        <f>SUM(C16:C21)</f>
        <v>27678614</v>
      </c>
    </row>
    <row r="23" spans="1:4" s="222" customFormat="1" ht="17.100000000000001" customHeight="1" x14ac:dyDescent="0.2">
      <c r="A23" s="247"/>
      <c r="B23" s="714"/>
      <c r="C23" s="714"/>
    </row>
    <row r="24" spans="1:4" s="222" customFormat="1" ht="17.100000000000001" customHeight="1" x14ac:dyDescent="0.2">
      <c r="B24" s="716"/>
      <c r="C24" s="716"/>
      <c r="D24" s="29"/>
    </row>
    <row r="25" spans="1:4" s="222" customFormat="1" ht="29.25" customHeight="1" thickBot="1" x14ac:dyDescent="0.25">
      <c r="A25" s="1688" t="s">
        <v>592</v>
      </c>
      <c r="B25" s="716"/>
      <c r="C25" s="716"/>
    </row>
    <row r="26" spans="1:4" s="222" customFormat="1" ht="17.100000000000001" customHeight="1" thickBot="1" x14ac:dyDescent="0.25">
      <c r="A26" s="721"/>
      <c r="B26" s="479" t="s">
        <v>1108</v>
      </c>
      <c r="C26" s="480" t="s">
        <v>968</v>
      </c>
    </row>
    <row r="27" spans="1:4" s="222" customFormat="1" ht="17.100000000000001" hidden="1" customHeight="1" thickBot="1" x14ac:dyDescent="0.25">
      <c r="A27" s="396" t="s">
        <v>572</v>
      </c>
      <c r="B27" s="676"/>
      <c r="C27" s="676"/>
    </row>
    <row r="28" spans="1:4" s="222" customFormat="1" ht="17.100000000000001" hidden="1" customHeight="1" thickBot="1" x14ac:dyDescent="0.25">
      <c r="A28" s="722" t="s">
        <v>573</v>
      </c>
      <c r="B28" s="712"/>
      <c r="C28" s="712"/>
    </row>
    <row r="29" spans="1:4" s="222" customFormat="1" ht="17.100000000000001" hidden="1" customHeight="1" thickBot="1" x14ac:dyDescent="0.25">
      <c r="A29" s="81" t="s">
        <v>773</v>
      </c>
      <c r="B29" s="408">
        <v>0</v>
      </c>
      <c r="C29" s="409">
        <v>0</v>
      </c>
    </row>
    <row r="30" spans="1:4" s="222" customFormat="1" ht="17.100000000000001" hidden="1" customHeight="1" x14ac:dyDescent="0.2">
      <c r="A30" s="668" t="s">
        <v>574</v>
      </c>
      <c r="B30" s="553">
        <v>0</v>
      </c>
      <c r="C30" s="554">
        <v>0</v>
      </c>
    </row>
    <row r="31" spans="1:4" s="222" customFormat="1" ht="17.100000000000001" hidden="1" customHeight="1" x14ac:dyDescent="0.2">
      <c r="A31" s="400" t="s">
        <v>575</v>
      </c>
      <c r="B31" s="401">
        <v>0</v>
      </c>
      <c r="C31" s="555">
        <v>0</v>
      </c>
    </row>
    <row r="32" spans="1:4" s="222" customFormat="1" ht="17.100000000000001" hidden="1" customHeight="1" x14ac:dyDescent="0.2">
      <c r="A32" s="400" t="s">
        <v>576</v>
      </c>
      <c r="B32" s="401">
        <v>0</v>
      </c>
      <c r="C32" s="555">
        <v>0</v>
      </c>
    </row>
    <row r="33" spans="1:3" s="222" customFormat="1" ht="17.100000000000001" hidden="1" customHeight="1" x14ac:dyDescent="0.2">
      <c r="A33" s="400" t="s">
        <v>301</v>
      </c>
      <c r="B33" s="401">
        <v>0</v>
      </c>
      <c r="C33" s="555">
        <v>0</v>
      </c>
    </row>
    <row r="34" spans="1:3" s="222" customFormat="1" ht="17.100000000000001" hidden="1" customHeight="1" thickBot="1" x14ac:dyDescent="0.25">
      <c r="A34" s="413" t="s">
        <v>466</v>
      </c>
      <c r="B34" s="556">
        <v>0</v>
      </c>
      <c r="C34" s="557">
        <v>0</v>
      </c>
    </row>
    <row r="35" spans="1:3" s="222" customFormat="1" ht="17.100000000000001" hidden="1" customHeight="1" thickBot="1" x14ac:dyDescent="0.25">
      <c r="A35" s="79" t="s">
        <v>186</v>
      </c>
      <c r="B35" s="403">
        <f>SUM(B29:B34)</f>
        <v>0</v>
      </c>
      <c r="C35" s="404">
        <f>SUM(C29:C34)</f>
        <v>0</v>
      </c>
    </row>
    <row r="36" spans="1:3" s="222" customFormat="1" ht="17.100000000000001" hidden="1" customHeight="1" thickBot="1" x14ac:dyDescent="0.25">
      <c r="A36" s="722" t="s">
        <v>577</v>
      </c>
      <c r="B36" s="712"/>
      <c r="C36" s="712"/>
    </row>
    <row r="37" spans="1:3" s="222" customFormat="1" ht="17.100000000000001" hidden="1" customHeight="1" thickBot="1" x14ac:dyDescent="0.25">
      <c r="A37" s="81" t="s">
        <v>773</v>
      </c>
      <c r="B37" s="408">
        <v>0</v>
      </c>
      <c r="C37" s="409">
        <v>0</v>
      </c>
    </row>
    <row r="38" spans="1:3" s="222" customFormat="1" ht="17.100000000000001" hidden="1" customHeight="1" x14ac:dyDescent="0.2">
      <c r="A38" s="723" t="s">
        <v>574</v>
      </c>
      <c r="B38" s="399">
        <v>0</v>
      </c>
      <c r="C38" s="724">
        <v>0</v>
      </c>
    </row>
    <row r="39" spans="1:3" s="222" customFormat="1" ht="17.100000000000001" hidden="1" customHeight="1" x14ac:dyDescent="0.2">
      <c r="A39" s="668" t="s">
        <v>575</v>
      </c>
      <c r="B39" s="553">
        <v>0</v>
      </c>
      <c r="C39" s="554">
        <v>0</v>
      </c>
    </row>
    <row r="40" spans="1:3" s="222" customFormat="1" ht="17.100000000000001" hidden="1" customHeight="1" x14ac:dyDescent="0.2">
      <c r="A40" s="400" t="s">
        <v>576</v>
      </c>
      <c r="B40" s="401">
        <v>0</v>
      </c>
      <c r="C40" s="555">
        <v>0</v>
      </c>
    </row>
    <row r="41" spans="1:3" s="222" customFormat="1" ht="17.100000000000001" hidden="1" customHeight="1" x14ac:dyDescent="0.2">
      <c r="A41" s="400" t="s">
        <v>301</v>
      </c>
      <c r="B41" s="401">
        <v>0</v>
      </c>
      <c r="C41" s="555">
        <v>0</v>
      </c>
    </row>
    <row r="42" spans="1:3" s="222" customFormat="1" ht="17.100000000000001" hidden="1" customHeight="1" thickBot="1" x14ac:dyDescent="0.25">
      <c r="A42" s="400" t="s">
        <v>466</v>
      </c>
      <c r="B42" s="401">
        <v>0</v>
      </c>
      <c r="C42" s="555">
        <v>0</v>
      </c>
    </row>
    <row r="43" spans="1:3" s="222" customFormat="1" ht="17.100000000000001" hidden="1" customHeight="1" thickBot="1" x14ac:dyDescent="0.25">
      <c r="A43" s="81" t="s">
        <v>186</v>
      </c>
      <c r="B43" s="408">
        <f>SUM(B37:B42)</f>
        <v>0</v>
      </c>
      <c r="C43" s="409">
        <f>SUM(C37:C42)</f>
        <v>0</v>
      </c>
    </row>
    <row r="44" spans="1:3" s="222" customFormat="1" ht="17.100000000000001" customHeight="1" thickBot="1" x14ac:dyDescent="0.25">
      <c r="A44" s="481" t="s">
        <v>127</v>
      </c>
      <c r="B44" s="412"/>
      <c r="C44" s="412"/>
    </row>
    <row r="45" spans="1:3" s="222" customFormat="1" ht="17.100000000000001" customHeight="1" thickBot="1" x14ac:dyDescent="0.25">
      <c r="A45" s="725" t="s">
        <v>573</v>
      </c>
      <c r="B45" s="726"/>
      <c r="C45" s="726"/>
    </row>
    <row r="46" spans="1:3" s="222" customFormat="1" ht="17.100000000000001" customHeight="1" thickBot="1" x14ac:dyDescent="0.25">
      <c r="A46" s="81" t="s">
        <v>773</v>
      </c>
      <c r="B46" s="408">
        <f>C52</f>
        <v>0</v>
      </c>
      <c r="C46" s="409">
        <v>-125</v>
      </c>
    </row>
    <row r="47" spans="1:3" s="222" customFormat="1" ht="17.100000000000001" hidden="1" customHeight="1" x14ac:dyDescent="0.2">
      <c r="A47" s="723" t="s">
        <v>574</v>
      </c>
      <c r="B47" s="399">
        <v>0</v>
      </c>
      <c r="C47" s="724">
        <v>0</v>
      </c>
    </row>
    <row r="48" spans="1:3" s="222" customFormat="1" ht="17.100000000000001" customHeight="1" thickBot="1" x14ac:dyDescent="0.25">
      <c r="A48" s="400" t="s">
        <v>575</v>
      </c>
      <c r="B48" s="401">
        <v>0</v>
      </c>
      <c r="C48" s="555">
        <v>125</v>
      </c>
    </row>
    <row r="49" spans="1:3" s="222" customFormat="1" ht="17.100000000000001" hidden="1" customHeight="1" x14ac:dyDescent="0.2">
      <c r="A49" s="400" t="s">
        <v>576</v>
      </c>
      <c r="B49" s="401">
        <v>0</v>
      </c>
      <c r="C49" s="555">
        <v>0</v>
      </c>
    </row>
    <row r="50" spans="1:3" s="222" customFormat="1" ht="17.100000000000001" hidden="1" customHeight="1" x14ac:dyDescent="0.2">
      <c r="A50" s="400" t="s">
        <v>301</v>
      </c>
      <c r="B50" s="401">
        <v>0</v>
      </c>
      <c r="C50" s="555">
        <v>0</v>
      </c>
    </row>
    <row r="51" spans="1:3" s="222" customFormat="1" ht="17.100000000000001" hidden="1" customHeight="1" thickBot="1" x14ac:dyDescent="0.25">
      <c r="A51" s="413" t="s">
        <v>466</v>
      </c>
      <c r="B51" s="556">
        <v>0</v>
      </c>
      <c r="C51" s="557">
        <v>0</v>
      </c>
    </row>
    <row r="52" spans="1:3" s="222" customFormat="1" ht="17.100000000000001" customHeight="1" thickBot="1" x14ac:dyDescent="0.25">
      <c r="A52" s="79" t="s">
        <v>186</v>
      </c>
      <c r="B52" s="403">
        <f>SUM(B46:B51)</f>
        <v>0</v>
      </c>
      <c r="C52" s="404">
        <f>SUM(C46:C51)</f>
        <v>0</v>
      </c>
    </row>
    <row r="53" spans="1:3" s="222" customFormat="1" ht="17.100000000000001" customHeight="1" thickBot="1" x14ac:dyDescent="0.25">
      <c r="A53" s="725" t="s">
        <v>577</v>
      </c>
      <c r="B53" s="726"/>
      <c r="C53" s="726"/>
    </row>
    <row r="54" spans="1:3" s="222" customFormat="1" ht="17.100000000000001" customHeight="1" thickBot="1" x14ac:dyDescent="0.25">
      <c r="A54" s="81" t="s">
        <v>773</v>
      </c>
      <c r="B54" s="408">
        <f>C60</f>
        <v>-12007</v>
      </c>
      <c r="C54" s="409">
        <v>-11297</v>
      </c>
    </row>
    <row r="55" spans="1:3" s="222" customFormat="1" ht="17.100000000000001" customHeight="1" x14ac:dyDescent="0.2">
      <c r="A55" s="723" t="s">
        <v>574</v>
      </c>
      <c r="B55" s="883">
        <v>-8709</v>
      </c>
      <c r="C55" s="724">
        <v>-710</v>
      </c>
    </row>
    <row r="56" spans="1:3" s="222" customFormat="1" ht="17.100000000000001" customHeight="1" x14ac:dyDescent="0.2">
      <c r="A56" s="400" t="s">
        <v>575</v>
      </c>
      <c r="B56" s="402">
        <v>203</v>
      </c>
      <c r="C56" s="555">
        <v>0</v>
      </c>
    </row>
    <row r="57" spans="1:3" s="222" customFormat="1" ht="17.100000000000001" customHeight="1" x14ac:dyDescent="0.2">
      <c r="A57" s="400" t="s">
        <v>576</v>
      </c>
      <c r="B57" s="402">
        <v>307</v>
      </c>
      <c r="C57" s="555">
        <v>0</v>
      </c>
    </row>
    <row r="58" spans="1:3" s="222" customFormat="1" ht="17.100000000000001" hidden="1" customHeight="1" x14ac:dyDescent="0.2">
      <c r="A58" s="400" t="s">
        <v>301</v>
      </c>
      <c r="B58" s="402">
        <v>0</v>
      </c>
      <c r="C58" s="555">
        <v>0</v>
      </c>
    </row>
    <row r="59" spans="1:3" s="222" customFormat="1" ht="17.100000000000001" customHeight="1" thickBot="1" x14ac:dyDescent="0.25">
      <c r="A59" s="413" t="s">
        <v>383</v>
      </c>
      <c r="B59" s="452">
        <v>452</v>
      </c>
      <c r="C59" s="557">
        <v>0</v>
      </c>
    </row>
    <row r="60" spans="1:3" s="222" customFormat="1" ht="17.100000000000001" customHeight="1" thickBot="1" x14ac:dyDescent="0.25">
      <c r="A60" s="447" t="s">
        <v>186</v>
      </c>
      <c r="B60" s="448">
        <f>SUM(B54:B59)</f>
        <v>-19754</v>
      </c>
      <c r="C60" s="727">
        <f>SUM(C54:C59)</f>
        <v>-12007</v>
      </c>
    </row>
    <row r="61" spans="1:3" s="222" customFormat="1" ht="17.100000000000001" customHeight="1" thickBot="1" x14ac:dyDescent="0.25">
      <c r="A61" s="481" t="s">
        <v>931</v>
      </c>
      <c r="B61" s="769"/>
      <c r="C61" s="412"/>
    </row>
    <row r="62" spans="1:3" s="222" customFormat="1" ht="17.100000000000001" customHeight="1" thickBot="1" x14ac:dyDescent="0.25">
      <c r="A62" s="81" t="s">
        <v>773</v>
      </c>
      <c r="B62" s="410">
        <f>C68</f>
        <v>-12007</v>
      </c>
      <c r="C62" s="409">
        <f>C46+C54</f>
        <v>-11422</v>
      </c>
    </row>
    <row r="63" spans="1:3" s="222" customFormat="1" ht="17.100000000000001" customHeight="1" x14ac:dyDescent="0.2">
      <c r="A63" s="668" t="s">
        <v>574</v>
      </c>
      <c r="B63" s="449">
        <v>-8709</v>
      </c>
      <c r="C63" s="554">
        <v>-710</v>
      </c>
    </row>
    <row r="64" spans="1:3" s="222" customFormat="1" ht="17.100000000000001" customHeight="1" x14ac:dyDescent="0.2">
      <c r="A64" s="400" t="s">
        <v>575</v>
      </c>
      <c r="B64" s="402">
        <v>203</v>
      </c>
      <c r="C64" s="555">
        <v>125</v>
      </c>
    </row>
    <row r="65" spans="1:3" s="222" customFormat="1" ht="17.100000000000001" customHeight="1" x14ac:dyDescent="0.2">
      <c r="A65" s="400" t="s">
        <v>576</v>
      </c>
      <c r="B65" s="402">
        <v>307</v>
      </c>
      <c r="C65" s="555">
        <v>0</v>
      </c>
    </row>
    <row r="66" spans="1:3" s="222" customFormat="1" ht="17.100000000000001" hidden="1" customHeight="1" x14ac:dyDescent="0.2">
      <c r="A66" s="400" t="s">
        <v>301</v>
      </c>
      <c r="B66" s="402">
        <v>0</v>
      </c>
      <c r="C66" s="555">
        <v>0</v>
      </c>
    </row>
    <row r="67" spans="1:3" s="222" customFormat="1" ht="17.100000000000001" customHeight="1" thickBot="1" x14ac:dyDescent="0.25">
      <c r="A67" s="413" t="s">
        <v>383</v>
      </c>
      <c r="B67" s="452">
        <v>452</v>
      </c>
      <c r="C67" s="557">
        <v>0</v>
      </c>
    </row>
    <row r="68" spans="1:3" s="222" customFormat="1" ht="17.100000000000001" customHeight="1" thickBot="1" x14ac:dyDescent="0.25">
      <c r="A68" s="79" t="s">
        <v>186</v>
      </c>
      <c r="B68" s="438">
        <f>SUM(B62:B67)</f>
        <v>-19754</v>
      </c>
      <c r="C68" s="404">
        <f>SUM(C62:C67)</f>
        <v>-12007</v>
      </c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1"/>
  <sheetViews>
    <sheetView zoomScale="85" zoomScaleNormal="85" workbookViewId="0"/>
  </sheetViews>
  <sheetFormatPr defaultRowHeight="11.25" x14ac:dyDescent="0.2"/>
  <cols>
    <col min="1" max="1" width="49.140625" style="183" customWidth="1"/>
    <col min="2" max="2" width="7" style="183" customWidth="1"/>
    <col min="3" max="3" width="16" style="182" bestFit="1" customWidth="1"/>
    <col min="4" max="4" width="17.42578125" style="182" customWidth="1"/>
    <col min="5" max="7" width="14.28515625" style="182" customWidth="1"/>
    <col min="8" max="8" width="16.42578125" style="182" customWidth="1"/>
    <col min="9" max="9" width="14.28515625" style="182" customWidth="1"/>
    <col min="10" max="10" width="17.28515625" style="182" customWidth="1"/>
    <col min="11" max="11" width="15" style="182" customWidth="1"/>
    <col min="12" max="12" width="16.5703125" style="182" customWidth="1"/>
    <col min="13" max="13" width="17.140625" style="182" hidden="1" customWidth="1"/>
    <col min="14" max="14" width="17.42578125" style="182" customWidth="1"/>
    <col min="15" max="15" width="17.28515625" style="182" customWidth="1"/>
    <col min="16" max="16" width="16.140625" style="183" customWidth="1"/>
    <col min="17" max="17" width="14.28515625" style="183" customWidth="1"/>
    <col min="18" max="18" width="9.140625" style="183"/>
    <col min="19" max="19" width="22.28515625" style="183" customWidth="1"/>
    <col min="20" max="16384" width="9.140625" style="183"/>
  </cols>
  <sheetData>
    <row r="1" spans="1:17" ht="35.25" customHeight="1" x14ac:dyDescent="0.2">
      <c r="A1" s="1688" t="s">
        <v>1292</v>
      </c>
    </row>
    <row r="2" spans="1:17" ht="24" customHeight="1" x14ac:dyDescent="0.2">
      <c r="A2" s="177" t="s">
        <v>1109</v>
      </c>
      <c r="B2" s="177"/>
    </row>
    <row r="3" spans="1:17" s="177" customFormat="1" ht="24.95" customHeight="1" thickBot="1" x14ac:dyDescent="0.25">
      <c r="A3" s="179"/>
      <c r="B3" s="1706" t="s">
        <v>424</v>
      </c>
      <c r="C3" s="1703" t="s">
        <v>13</v>
      </c>
      <c r="D3" s="1703"/>
      <c r="E3" s="1704" t="s">
        <v>10</v>
      </c>
      <c r="F3" s="1705"/>
      <c r="G3" s="1705"/>
      <c r="H3" s="1705"/>
      <c r="I3" s="1705"/>
      <c r="J3" s="1704" t="s">
        <v>447</v>
      </c>
      <c r="K3" s="1705"/>
      <c r="L3" s="1705"/>
      <c r="M3" s="1705"/>
      <c r="N3" s="1705"/>
      <c r="O3" s="1701" t="s">
        <v>855</v>
      </c>
      <c r="P3" s="1701" t="s">
        <v>788</v>
      </c>
      <c r="Q3" s="1702" t="s">
        <v>250</v>
      </c>
    </row>
    <row r="4" spans="1:17" ht="84.95" customHeight="1" x14ac:dyDescent="0.2">
      <c r="A4" s="180"/>
      <c r="B4" s="1707"/>
      <c r="C4" s="181" t="s">
        <v>14</v>
      </c>
      <c r="D4" s="181" t="s">
        <v>17</v>
      </c>
      <c r="E4" s="181" t="s">
        <v>18</v>
      </c>
      <c r="F4" s="181" t="s">
        <v>370</v>
      </c>
      <c r="G4" s="181" t="s">
        <v>849</v>
      </c>
      <c r="H4" s="181" t="s">
        <v>19</v>
      </c>
      <c r="I4" s="181" t="s">
        <v>956</v>
      </c>
      <c r="J4" s="181" t="s">
        <v>448</v>
      </c>
      <c r="K4" s="181" t="s">
        <v>889</v>
      </c>
      <c r="L4" s="181" t="s">
        <v>450</v>
      </c>
      <c r="M4" s="181" t="s">
        <v>451</v>
      </c>
      <c r="N4" s="181" t="s">
        <v>899</v>
      </c>
      <c r="O4" s="1701"/>
      <c r="P4" s="1701"/>
      <c r="Q4" s="1702"/>
    </row>
    <row r="5" spans="1:17" s="177" customFormat="1" ht="20.100000000000001" customHeight="1" thickBot="1" x14ac:dyDescent="0.25">
      <c r="A5" s="977" t="s">
        <v>1110</v>
      </c>
      <c r="B5" s="978"/>
      <c r="C5" s="979">
        <f>C57</f>
        <v>168840</v>
      </c>
      <c r="D5" s="979">
        <f t="shared" ref="D5:M5" si="0">D57</f>
        <v>3355063</v>
      </c>
      <c r="E5" s="979">
        <f t="shared" si="0"/>
        <v>4413825</v>
      </c>
      <c r="F5" s="979">
        <f t="shared" si="0"/>
        <v>101252</v>
      </c>
      <c r="G5" s="979">
        <f t="shared" si="0"/>
        <v>1041953</v>
      </c>
      <c r="H5" s="979">
        <f>H57+I57</f>
        <v>1412786</v>
      </c>
      <c r="I5" s="979">
        <v>0</v>
      </c>
      <c r="J5" s="979">
        <f t="shared" si="0"/>
        <v>-1765</v>
      </c>
      <c r="K5" s="979">
        <f t="shared" si="0"/>
        <v>549621</v>
      </c>
      <c r="L5" s="979">
        <f t="shared" si="0"/>
        <v>4056</v>
      </c>
      <c r="M5" s="979">
        <f t="shared" si="0"/>
        <v>0</v>
      </c>
      <c r="N5" s="981">
        <v>-2389</v>
      </c>
      <c r="O5" s="979">
        <f>SUM(C5:N5)</f>
        <v>11043242</v>
      </c>
      <c r="P5" s="979">
        <f>P57</f>
        <v>29738</v>
      </c>
      <c r="Q5" s="982">
        <f t="shared" ref="Q5:Q24" si="1">SUM(O5:P5)</f>
        <v>11072980</v>
      </c>
    </row>
    <row r="6" spans="1:17" ht="20.100000000000001" hidden="1" customHeight="1" x14ac:dyDescent="0.2">
      <c r="A6" s="983" t="s">
        <v>299</v>
      </c>
      <c r="B6" s="984"/>
      <c r="C6" s="985">
        <v>0</v>
      </c>
      <c r="D6" s="985">
        <v>0</v>
      </c>
      <c r="E6" s="985">
        <v>0</v>
      </c>
      <c r="F6" s="985">
        <v>0</v>
      </c>
      <c r="G6" s="985">
        <v>0</v>
      </c>
      <c r="H6" s="985">
        <v>0</v>
      </c>
      <c r="I6" s="985">
        <v>0</v>
      </c>
      <c r="J6" s="985">
        <v>0</v>
      </c>
      <c r="K6" s="985">
        <v>0</v>
      </c>
      <c r="L6" s="985">
        <v>0</v>
      </c>
      <c r="M6" s="985">
        <v>0</v>
      </c>
      <c r="N6" s="985">
        <v>0</v>
      </c>
      <c r="O6" s="989">
        <f>SUM(C6:N6)</f>
        <v>0</v>
      </c>
      <c r="P6" s="989">
        <v>0</v>
      </c>
      <c r="Q6" s="990">
        <f t="shared" si="1"/>
        <v>0</v>
      </c>
    </row>
    <row r="7" spans="1:17" ht="20.100000000000001" hidden="1" customHeight="1" x14ac:dyDescent="0.2">
      <c r="A7" s="991" t="s">
        <v>300</v>
      </c>
      <c r="B7" s="992"/>
      <c r="C7" s="993">
        <v>0</v>
      </c>
      <c r="D7" s="993">
        <v>0</v>
      </c>
      <c r="E7" s="993">
        <v>0</v>
      </c>
      <c r="F7" s="993">
        <v>0</v>
      </c>
      <c r="G7" s="993">
        <v>0</v>
      </c>
      <c r="H7" s="993">
        <v>0</v>
      </c>
      <c r="I7" s="993">
        <v>0</v>
      </c>
      <c r="J7" s="993">
        <v>0</v>
      </c>
      <c r="K7" s="994">
        <v>0</v>
      </c>
      <c r="L7" s="994">
        <v>0</v>
      </c>
      <c r="M7" s="995">
        <v>0</v>
      </c>
      <c r="N7" s="995">
        <v>0</v>
      </c>
      <c r="O7" s="993">
        <f t="shared" ref="O7:O8" si="2">SUM(C7:N7)</f>
        <v>0</v>
      </c>
      <c r="P7" s="993">
        <v>0</v>
      </c>
      <c r="Q7" s="996">
        <f t="shared" ref="Q7:Q8" si="3">SUM(O7:P7)</f>
        <v>0</v>
      </c>
    </row>
    <row r="8" spans="1:17" ht="20.100000000000001" hidden="1" customHeight="1" thickBot="1" x14ac:dyDescent="0.25">
      <c r="A8" s="997" t="s">
        <v>89</v>
      </c>
      <c r="B8" s="998"/>
      <c r="C8" s="999">
        <v>0</v>
      </c>
      <c r="D8" s="999">
        <v>0</v>
      </c>
      <c r="E8" s="999">
        <v>0</v>
      </c>
      <c r="F8" s="999">
        <v>0</v>
      </c>
      <c r="G8" s="999">
        <v>0</v>
      </c>
      <c r="H8" s="999">
        <v>0</v>
      </c>
      <c r="I8" s="999">
        <v>0</v>
      </c>
      <c r="J8" s="999">
        <v>0</v>
      </c>
      <c r="K8" s="1000">
        <v>0</v>
      </c>
      <c r="L8" s="1001">
        <v>0</v>
      </c>
      <c r="M8" s="1002">
        <v>0</v>
      </c>
      <c r="N8" s="1002">
        <v>0</v>
      </c>
      <c r="O8" s="1003">
        <f t="shared" si="2"/>
        <v>0</v>
      </c>
      <c r="P8" s="1003">
        <v>0</v>
      </c>
      <c r="Q8" s="1004">
        <f t="shared" si="3"/>
        <v>0</v>
      </c>
    </row>
    <row r="9" spans="1:17" s="177" customFormat="1" ht="20.100000000000001" hidden="1" customHeight="1" thickBot="1" x14ac:dyDescent="0.25">
      <c r="A9" s="1005" t="s">
        <v>1111</v>
      </c>
      <c r="B9" s="1006"/>
      <c r="C9" s="1007">
        <f>SUM(C5:C8)</f>
        <v>168840</v>
      </c>
      <c r="D9" s="1007">
        <f t="shared" ref="D9:P9" si="4">SUM(D5:D8)</f>
        <v>3355063</v>
      </c>
      <c r="E9" s="1007">
        <f t="shared" si="4"/>
        <v>4413825</v>
      </c>
      <c r="F9" s="1007">
        <f t="shared" si="4"/>
        <v>101252</v>
      </c>
      <c r="G9" s="1007">
        <f t="shared" si="4"/>
        <v>1041953</v>
      </c>
      <c r="H9" s="1007">
        <f t="shared" si="4"/>
        <v>1412786</v>
      </c>
      <c r="I9" s="1007">
        <f t="shared" si="4"/>
        <v>0</v>
      </c>
      <c r="J9" s="1007">
        <f t="shared" si="4"/>
        <v>-1765</v>
      </c>
      <c r="K9" s="1008">
        <f t="shared" si="4"/>
        <v>549621</v>
      </c>
      <c r="L9" s="1009">
        <f t="shared" si="4"/>
        <v>4056</v>
      </c>
      <c r="M9" s="1009">
        <f t="shared" si="4"/>
        <v>0</v>
      </c>
      <c r="N9" s="1010">
        <f t="shared" si="4"/>
        <v>-2389</v>
      </c>
      <c r="O9" s="1007">
        <f t="shared" ref="O9" si="5">SUM(C9:K9)</f>
        <v>11041575</v>
      </c>
      <c r="P9" s="1007">
        <f t="shared" si="4"/>
        <v>29738</v>
      </c>
      <c r="Q9" s="1011">
        <f t="shared" si="1"/>
        <v>11071313</v>
      </c>
    </row>
    <row r="10" spans="1:17" s="177" customFormat="1" ht="20.100000000000001" customHeight="1" thickBot="1" x14ac:dyDescent="0.25">
      <c r="A10" s="1005" t="s">
        <v>456</v>
      </c>
      <c r="B10" s="1012">
        <v>16</v>
      </c>
      <c r="C10" s="1007"/>
      <c r="D10" s="1007"/>
      <c r="E10" s="1007"/>
      <c r="F10" s="1007"/>
      <c r="G10" s="1007"/>
      <c r="H10" s="1007"/>
      <c r="I10" s="1007">
        <v>1301246</v>
      </c>
      <c r="J10" s="1007">
        <v>-4661</v>
      </c>
      <c r="K10" s="1007">
        <v>-107267</v>
      </c>
      <c r="L10" s="1007">
        <v>-3197</v>
      </c>
      <c r="M10" s="1007">
        <v>0</v>
      </c>
      <c r="N10" s="1007">
        <v>-1592</v>
      </c>
      <c r="O10" s="1007">
        <f>SUM(C10:N10)</f>
        <v>1184529</v>
      </c>
      <c r="P10" s="1007">
        <v>2882</v>
      </c>
      <c r="Q10" s="1013">
        <f t="shared" si="1"/>
        <v>1187411</v>
      </c>
    </row>
    <row r="11" spans="1:17" ht="20.100000000000001" hidden="1" customHeight="1" x14ac:dyDescent="0.2">
      <c r="A11" s="1014" t="s">
        <v>302</v>
      </c>
      <c r="B11" s="1015">
        <v>42</v>
      </c>
      <c r="C11" s="985">
        <v>0</v>
      </c>
      <c r="D11" s="985">
        <v>0</v>
      </c>
      <c r="E11" s="985">
        <v>0</v>
      </c>
      <c r="F11" s="985">
        <v>0</v>
      </c>
      <c r="G11" s="985">
        <v>0</v>
      </c>
      <c r="H11" s="985">
        <v>0</v>
      </c>
      <c r="I11" s="985">
        <v>0</v>
      </c>
      <c r="J11" s="985">
        <v>0</v>
      </c>
      <c r="K11" s="985">
        <v>0</v>
      </c>
      <c r="L11" s="1018">
        <v>0</v>
      </c>
      <c r="M11" s="986">
        <v>0</v>
      </c>
      <c r="N11" s="1017">
        <v>0</v>
      </c>
      <c r="O11" s="1018">
        <f t="shared" ref="O11:O24" si="6">SUM(C11:N11)</f>
        <v>0</v>
      </c>
      <c r="P11" s="1018">
        <v>0</v>
      </c>
      <c r="Q11" s="1019">
        <f t="shared" si="1"/>
        <v>0</v>
      </c>
    </row>
    <row r="12" spans="1:17" ht="20.100000000000001" customHeight="1" x14ac:dyDescent="0.2">
      <c r="A12" s="991" t="s">
        <v>850</v>
      </c>
      <c r="B12" s="1020"/>
      <c r="C12" s="993">
        <v>0</v>
      </c>
      <c r="D12" s="993">
        <v>0</v>
      </c>
      <c r="E12" s="993">
        <v>0</v>
      </c>
      <c r="F12" s="993">
        <v>0</v>
      </c>
      <c r="G12" s="993">
        <v>53500</v>
      </c>
      <c r="H12" s="993">
        <v>-53500</v>
      </c>
      <c r="I12" s="993">
        <v>0</v>
      </c>
      <c r="J12" s="993">
        <v>0</v>
      </c>
      <c r="K12" s="993">
        <v>0</v>
      </c>
      <c r="L12" s="985">
        <v>0</v>
      </c>
      <c r="M12" s="987">
        <v>0</v>
      </c>
      <c r="N12" s="1021">
        <v>0</v>
      </c>
      <c r="O12" s="985">
        <f t="shared" si="6"/>
        <v>0</v>
      </c>
      <c r="P12" s="985">
        <v>0</v>
      </c>
      <c r="Q12" s="1022">
        <f t="shared" si="1"/>
        <v>0</v>
      </c>
    </row>
    <row r="13" spans="1:17" ht="20.100000000000001" hidden="1" customHeight="1" x14ac:dyDescent="0.2">
      <c r="A13" s="991" t="s">
        <v>303</v>
      </c>
      <c r="B13" s="1020"/>
      <c r="C13" s="993">
        <v>0</v>
      </c>
      <c r="D13" s="993">
        <v>0</v>
      </c>
      <c r="E13" s="993">
        <v>0</v>
      </c>
      <c r="F13" s="993">
        <v>0</v>
      </c>
      <c r="G13" s="993">
        <v>0</v>
      </c>
      <c r="H13" s="993">
        <v>0</v>
      </c>
      <c r="I13" s="993">
        <v>0</v>
      </c>
      <c r="J13" s="993">
        <v>0</v>
      </c>
      <c r="K13" s="993">
        <v>0</v>
      </c>
      <c r="L13" s="993">
        <v>0</v>
      </c>
      <c r="M13" s="994">
        <v>0</v>
      </c>
      <c r="N13" s="1023">
        <v>0</v>
      </c>
      <c r="O13" s="993">
        <f t="shared" si="6"/>
        <v>0</v>
      </c>
      <c r="P13" s="993">
        <v>0</v>
      </c>
      <c r="Q13" s="996">
        <f t="shared" si="1"/>
        <v>0</v>
      </c>
    </row>
    <row r="14" spans="1:17" ht="20.100000000000001" customHeight="1" x14ac:dyDescent="0.2">
      <c r="A14" s="991" t="s">
        <v>304</v>
      </c>
      <c r="B14" s="1020"/>
      <c r="C14" s="993">
        <v>0</v>
      </c>
      <c r="D14" s="993">
        <v>0</v>
      </c>
      <c r="E14" s="993">
        <v>469777</v>
      </c>
      <c r="F14" s="993">
        <v>0</v>
      </c>
      <c r="G14" s="993">
        <v>0</v>
      </c>
      <c r="H14" s="993">
        <v>-469777</v>
      </c>
      <c r="I14" s="993">
        <v>0</v>
      </c>
      <c r="J14" s="993">
        <v>0</v>
      </c>
      <c r="K14" s="993">
        <v>0</v>
      </c>
      <c r="L14" s="993">
        <v>0</v>
      </c>
      <c r="M14" s="994">
        <v>0</v>
      </c>
      <c r="N14" s="1023">
        <v>0</v>
      </c>
      <c r="O14" s="993">
        <f t="shared" si="6"/>
        <v>0</v>
      </c>
      <c r="P14" s="993">
        <v>0</v>
      </c>
      <c r="Q14" s="996">
        <f t="shared" si="1"/>
        <v>0</v>
      </c>
    </row>
    <row r="15" spans="1:17" ht="20.100000000000001" hidden="1" customHeight="1" x14ac:dyDescent="0.2">
      <c r="A15" s="991" t="s">
        <v>305</v>
      </c>
      <c r="B15" s="1020"/>
      <c r="C15" s="993">
        <v>0</v>
      </c>
      <c r="D15" s="993">
        <v>0</v>
      </c>
      <c r="E15" s="993">
        <v>0</v>
      </c>
      <c r="F15" s="993">
        <v>0</v>
      </c>
      <c r="G15" s="993">
        <v>0</v>
      </c>
      <c r="H15" s="993">
        <v>0</v>
      </c>
      <c r="I15" s="993">
        <v>0</v>
      </c>
      <c r="J15" s="993">
        <v>0</v>
      </c>
      <c r="K15" s="993">
        <v>0</v>
      </c>
      <c r="L15" s="993">
        <v>0</v>
      </c>
      <c r="M15" s="994">
        <v>0</v>
      </c>
      <c r="N15" s="1023">
        <v>0</v>
      </c>
      <c r="O15" s="993">
        <f t="shared" si="6"/>
        <v>0</v>
      </c>
      <c r="P15" s="993">
        <v>0</v>
      </c>
      <c r="Q15" s="996">
        <f t="shared" si="1"/>
        <v>0</v>
      </c>
    </row>
    <row r="16" spans="1:17" ht="20.100000000000001" hidden="1" customHeight="1" x14ac:dyDescent="0.2">
      <c r="A16" s="991" t="s">
        <v>306</v>
      </c>
      <c r="B16" s="1020"/>
      <c r="C16" s="993">
        <v>0</v>
      </c>
      <c r="D16" s="993">
        <v>0</v>
      </c>
      <c r="E16" s="993">
        <v>0</v>
      </c>
      <c r="F16" s="993">
        <v>0</v>
      </c>
      <c r="G16" s="993">
        <v>0</v>
      </c>
      <c r="H16" s="993">
        <v>0</v>
      </c>
      <c r="I16" s="993">
        <v>0</v>
      </c>
      <c r="J16" s="993">
        <v>0</v>
      </c>
      <c r="K16" s="993">
        <v>0</v>
      </c>
      <c r="L16" s="993">
        <v>0</v>
      </c>
      <c r="M16" s="994">
        <v>0</v>
      </c>
      <c r="N16" s="1023">
        <v>0</v>
      </c>
      <c r="O16" s="993">
        <f t="shared" si="6"/>
        <v>0</v>
      </c>
      <c r="P16" s="993">
        <v>0</v>
      </c>
      <c r="Q16" s="996">
        <f t="shared" si="1"/>
        <v>0</v>
      </c>
    </row>
    <row r="17" spans="1:19" ht="20.100000000000001" customHeight="1" x14ac:dyDescent="0.2">
      <c r="A17" s="991" t="s">
        <v>307</v>
      </c>
      <c r="B17" s="1020">
        <v>38</v>
      </c>
      <c r="C17" s="993">
        <v>116</v>
      </c>
      <c r="D17" s="993">
        <v>0</v>
      </c>
      <c r="E17" s="993">
        <v>0</v>
      </c>
      <c r="F17" s="993">
        <v>0</v>
      </c>
      <c r="G17" s="993">
        <v>0</v>
      </c>
      <c r="H17" s="993">
        <v>0</v>
      </c>
      <c r="I17" s="993">
        <v>0</v>
      </c>
      <c r="J17" s="993">
        <v>0</v>
      </c>
      <c r="K17" s="993">
        <v>0</v>
      </c>
      <c r="L17" s="993">
        <v>0</v>
      </c>
      <c r="M17" s="994">
        <v>0</v>
      </c>
      <c r="N17" s="1023">
        <v>0</v>
      </c>
      <c r="O17" s="993">
        <f t="shared" si="6"/>
        <v>116</v>
      </c>
      <c r="P17" s="993">
        <v>0</v>
      </c>
      <c r="Q17" s="996">
        <f t="shared" si="1"/>
        <v>116</v>
      </c>
    </row>
    <row r="18" spans="1:19" ht="20.100000000000001" hidden="1" customHeight="1" x14ac:dyDescent="0.2">
      <c r="A18" s="991" t="s">
        <v>308</v>
      </c>
      <c r="B18" s="1020"/>
      <c r="C18" s="993">
        <v>0</v>
      </c>
      <c r="D18" s="993">
        <v>0</v>
      </c>
      <c r="E18" s="993">
        <v>0</v>
      </c>
      <c r="F18" s="993">
        <v>0</v>
      </c>
      <c r="G18" s="993">
        <v>0</v>
      </c>
      <c r="H18" s="993">
        <v>0</v>
      </c>
      <c r="I18" s="993">
        <v>0</v>
      </c>
      <c r="J18" s="993">
        <v>0</v>
      </c>
      <c r="K18" s="993">
        <v>0</v>
      </c>
      <c r="L18" s="993">
        <v>0</v>
      </c>
      <c r="M18" s="994">
        <v>0</v>
      </c>
      <c r="N18" s="1023">
        <v>0</v>
      </c>
      <c r="O18" s="993">
        <f t="shared" si="6"/>
        <v>0</v>
      </c>
      <c r="P18" s="993">
        <v>0</v>
      </c>
      <c r="Q18" s="996">
        <f t="shared" si="1"/>
        <v>0</v>
      </c>
    </row>
    <row r="19" spans="1:19" ht="20.100000000000001" hidden="1" customHeight="1" x14ac:dyDescent="0.2">
      <c r="A19" s="991" t="s">
        <v>309</v>
      </c>
      <c r="B19" s="1020"/>
      <c r="C19" s="993">
        <v>0</v>
      </c>
      <c r="D19" s="993">
        <v>0</v>
      </c>
      <c r="E19" s="993">
        <v>0</v>
      </c>
      <c r="F19" s="993">
        <v>0</v>
      </c>
      <c r="G19" s="993">
        <v>0</v>
      </c>
      <c r="H19" s="993">
        <v>0</v>
      </c>
      <c r="I19" s="993">
        <v>0</v>
      </c>
      <c r="J19" s="993">
        <v>0</v>
      </c>
      <c r="K19" s="993">
        <v>0</v>
      </c>
      <c r="L19" s="993">
        <v>0</v>
      </c>
      <c r="M19" s="994">
        <v>0</v>
      </c>
      <c r="N19" s="1023">
        <v>0</v>
      </c>
      <c r="O19" s="993">
        <f t="shared" si="6"/>
        <v>0</v>
      </c>
      <c r="P19" s="993">
        <v>0</v>
      </c>
      <c r="Q19" s="996">
        <f t="shared" si="1"/>
        <v>0</v>
      </c>
    </row>
    <row r="20" spans="1:19" ht="20.100000000000001" hidden="1" customHeight="1" x14ac:dyDescent="0.2">
      <c r="A20" s="991" t="s">
        <v>310</v>
      </c>
      <c r="B20" s="1020"/>
      <c r="C20" s="993">
        <v>0</v>
      </c>
      <c r="D20" s="993">
        <v>0</v>
      </c>
      <c r="E20" s="993">
        <v>0</v>
      </c>
      <c r="F20" s="993">
        <v>0</v>
      </c>
      <c r="G20" s="993">
        <v>0</v>
      </c>
      <c r="H20" s="993">
        <v>0</v>
      </c>
      <c r="I20" s="993">
        <v>0</v>
      </c>
      <c r="J20" s="993">
        <v>0</v>
      </c>
      <c r="K20" s="993">
        <v>0</v>
      </c>
      <c r="L20" s="993">
        <v>0</v>
      </c>
      <c r="M20" s="994">
        <v>0</v>
      </c>
      <c r="N20" s="1023">
        <v>0</v>
      </c>
      <c r="O20" s="993">
        <f t="shared" si="6"/>
        <v>0</v>
      </c>
      <c r="P20" s="993">
        <v>0</v>
      </c>
      <c r="Q20" s="996">
        <f t="shared" si="1"/>
        <v>0</v>
      </c>
    </row>
    <row r="21" spans="1:19" ht="20.100000000000001" hidden="1" customHeight="1" x14ac:dyDescent="0.2">
      <c r="A21" s="991" t="s">
        <v>311</v>
      </c>
      <c r="B21" s="1020"/>
      <c r="C21" s="993">
        <v>0</v>
      </c>
      <c r="D21" s="993">
        <v>0</v>
      </c>
      <c r="E21" s="993">
        <v>0</v>
      </c>
      <c r="F21" s="993">
        <v>0</v>
      </c>
      <c r="G21" s="993">
        <v>0</v>
      </c>
      <c r="H21" s="993">
        <v>0</v>
      </c>
      <c r="I21" s="993">
        <v>0</v>
      </c>
      <c r="J21" s="993">
        <v>0</v>
      </c>
      <c r="K21" s="993">
        <v>0</v>
      </c>
      <c r="L21" s="993">
        <v>0</v>
      </c>
      <c r="M21" s="994">
        <v>0</v>
      </c>
      <c r="N21" s="1023">
        <v>0</v>
      </c>
      <c r="O21" s="993">
        <f t="shared" si="6"/>
        <v>0</v>
      </c>
      <c r="P21" s="993">
        <v>0</v>
      </c>
      <c r="Q21" s="996">
        <f t="shared" si="1"/>
        <v>0</v>
      </c>
    </row>
    <row r="22" spans="1:19" ht="20.100000000000001" hidden="1" customHeight="1" x14ac:dyDescent="0.2">
      <c r="A22" s="991" t="s">
        <v>382</v>
      </c>
      <c r="B22" s="1020"/>
      <c r="C22" s="993">
        <v>0</v>
      </c>
      <c r="D22" s="993">
        <v>0</v>
      </c>
      <c r="E22" s="993">
        <v>0</v>
      </c>
      <c r="F22" s="993">
        <v>0</v>
      </c>
      <c r="G22" s="993">
        <v>0</v>
      </c>
      <c r="H22" s="993">
        <v>0</v>
      </c>
      <c r="I22" s="993">
        <v>0</v>
      </c>
      <c r="J22" s="993">
        <v>0</v>
      </c>
      <c r="K22" s="993">
        <v>0</v>
      </c>
      <c r="L22" s="993">
        <v>0</v>
      </c>
      <c r="M22" s="994">
        <v>0</v>
      </c>
      <c r="N22" s="1023">
        <v>0</v>
      </c>
      <c r="O22" s="993">
        <f t="shared" si="6"/>
        <v>0</v>
      </c>
      <c r="P22" s="993">
        <v>0</v>
      </c>
      <c r="Q22" s="996">
        <f t="shared" si="1"/>
        <v>0</v>
      </c>
    </row>
    <row r="23" spans="1:19" ht="20.100000000000001" hidden="1" customHeight="1" x14ac:dyDescent="0.2">
      <c r="A23" s="1024" t="s">
        <v>344</v>
      </c>
      <c r="B23" s="1020"/>
      <c r="C23" s="993">
        <v>0</v>
      </c>
      <c r="D23" s="993">
        <v>0</v>
      </c>
      <c r="E23" s="993">
        <v>0</v>
      </c>
      <c r="F23" s="993">
        <v>0</v>
      </c>
      <c r="G23" s="993">
        <v>0</v>
      </c>
      <c r="H23" s="993">
        <v>0</v>
      </c>
      <c r="I23" s="993">
        <v>0</v>
      </c>
      <c r="J23" s="993">
        <v>0</v>
      </c>
      <c r="K23" s="993">
        <v>0</v>
      </c>
      <c r="L23" s="993">
        <v>0</v>
      </c>
      <c r="M23" s="994">
        <v>0</v>
      </c>
      <c r="N23" s="1023">
        <v>0</v>
      </c>
      <c r="O23" s="993">
        <f t="shared" si="6"/>
        <v>0</v>
      </c>
      <c r="P23" s="993">
        <v>0</v>
      </c>
      <c r="Q23" s="996">
        <f t="shared" si="1"/>
        <v>0</v>
      </c>
    </row>
    <row r="24" spans="1:19" ht="20.100000000000001" customHeight="1" thickBot="1" x14ac:dyDescent="0.25">
      <c r="A24" s="997" t="s">
        <v>312</v>
      </c>
      <c r="B24" s="1025"/>
      <c r="C24" s="999">
        <v>0</v>
      </c>
      <c r="D24" s="999">
        <v>0</v>
      </c>
      <c r="E24" s="999">
        <v>0</v>
      </c>
      <c r="F24" s="999">
        <v>0</v>
      </c>
      <c r="G24" s="999">
        <v>0</v>
      </c>
      <c r="H24" s="999">
        <v>0</v>
      </c>
      <c r="I24" s="999">
        <v>0</v>
      </c>
      <c r="J24" s="999">
        <v>0</v>
      </c>
      <c r="K24" s="999">
        <v>0</v>
      </c>
      <c r="L24" s="1028">
        <v>0</v>
      </c>
      <c r="M24" s="1000">
        <v>0</v>
      </c>
      <c r="N24" s="1027">
        <v>0</v>
      </c>
      <c r="O24" s="1028">
        <f t="shared" si="6"/>
        <v>0</v>
      </c>
      <c r="P24" s="1028">
        <v>-2</v>
      </c>
      <c r="Q24" s="1029">
        <f t="shared" si="1"/>
        <v>-2</v>
      </c>
    </row>
    <row r="25" spans="1:19" ht="20.100000000000001" customHeight="1" thickBot="1" x14ac:dyDescent="0.25">
      <c r="A25" s="1030" t="s">
        <v>313</v>
      </c>
      <c r="B25" s="1012" t="s">
        <v>1286</v>
      </c>
      <c r="C25" s="1031">
        <f>SUM(C26:C27)</f>
        <v>0</v>
      </c>
      <c r="D25" s="1031">
        <f t="shared" ref="D25:P25" si="7">SUM(D26:D27)</f>
        <v>11739</v>
      </c>
      <c r="E25" s="1031">
        <f t="shared" si="7"/>
        <v>0</v>
      </c>
      <c r="F25" s="1031">
        <f t="shared" si="7"/>
        <v>2720</v>
      </c>
      <c r="G25" s="1031">
        <f t="shared" si="7"/>
        <v>0</v>
      </c>
      <c r="H25" s="1031">
        <f t="shared" si="7"/>
        <v>0</v>
      </c>
      <c r="I25" s="1031">
        <f t="shared" si="7"/>
        <v>0</v>
      </c>
      <c r="J25" s="1031">
        <f t="shared" si="7"/>
        <v>0</v>
      </c>
      <c r="K25" s="1031">
        <f t="shared" si="7"/>
        <v>0</v>
      </c>
      <c r="L25" s="1031">
        <f t="shared" si="7"/>
        <v>0</v>
      </c>
      <c r="M25" s="1165">
        <f t="shared" si="7"/>
        <v>0</v>
      </c>
      <c r="N25" s="1033">
        <f t="shared" si="7"/>
        <v>0</v>
      </c>
      <c r="O25" s="1031">
        <f>SUM(C25:K25)</f>
        <v>14459</v>
      </c>
      <c r="P25" s="1031">
        <f t="shared" si="7"/>
        <v>0</v>
      </c>
      <c r="Q25" s="1034">
        <f>SUM(O25:P25)</f>
        <v>14459</v>
      </c>
    </row>
    <row r="26" spans="1:19" s="184" customFormat="1" ht="20.100000000000001" customHeight="1" x14ac:dyDescent="0.2">
      <c r="A26" s="1035" t="s">
        <v>314</v>
      </c>
      <c r="B26" s="1036"/>
      <c r="C26" s="985">
        <v>0</v>
      </c>
      <c r="D26" s="1037">
        <v>0</v>
      </c>
      <c r="E26" s="1037">
        <v>0</v>
      </c>
      <c r="F26" s="1037">
        <v>14459</v>
      </c>
      <c r="G26" s="1037">
        <v>0</v>
      </c>
      <c r="H26" s="1037">
        <v>0</v>
      </c>
      <c r="I26" s="1037">
        <v>0</v>
      </c>
      <c r="J26" s="1037">
        <v>0</v>
      </c>
      <c r="K26" s="1037">
        <v>0</v>
      </c>
      <c r="L26" s="1037">
        <v>0</v>
      </c>
      <c r="M26" s="1166">
        <v>0</v>
      </c>
      <c r="N26" s="1039">
        <v>0</v>
      </c>
      <c r="O26" s="1040">
        <f t="shared" ref="O26:O27" si="8">SUM(C26:N26)</f>
        <v>14459</v>
      </c>
      <c r="P26" s="1040">
        <v>0</v>
      </c>
      <c r="Q26" s="1041">
        <f t="shared" ref="Q26:Q27" si="9">SUM(O26:P26)</f>
        <v>14459</v>
      </c>
    </row>
    <row r="27" spans="1:19" s="184" customFormat="1" ht="20.100000000000001" customHeight="1" thickBot="1" x14ac:dyDescent="0.25">
      <c r="A27" s="1042" t="s">
        <v>20</v>
      </c>
      <c r="B27" s="1043"/>
      <c r="C27" s="999">
        <v>0</v>
      </c>
      <c r="D27" s="1044">
        <v>11739</v>
      </c>
      <c r="E27" s="1044">
        <v>0</v>
      </c>
      <c r="F27" s="1044">
        <v>-11739</v>
      </c>
      <c r="G27" s="1044">
        <v>0</v>
      </c>
      <c r="H27" s="1044">
        <v>0</v>
      </c>
      <c r="I27" s="1044">
        <v>0</v>
      </c>
      <c r="J27" s="1044">
        <v>0</v>
      </c>
      <c r="K27" s="1044">
        <v>0</v>
      </c>
      <c r="L27" s="1405">
        <v>0</v>
      </c>
      <c r="M27" s="1167">
        <v>0</v>
      </c>
      <c r="N27" s="1046">
        <v>0</v>
      </c>
      <c r="O27" s="1047">
        <f t="shared" si="8"/>
        <v>0</v>
      </c>
      <c r="P27" s="1047">
        <v>0</v>
      </c>
      <c r="Q27" s="1048">
        <f t="shared" si="9"/>
        <v>0</v>
      </c>
    </row>
    <row r="28" spans="1:19" s="177" customFormat="1" ht="20.100000000000001" customHeight="1" thickBot="1" x14ac:dyDescent="0.25">
      <c r="A28" s="1005" t="s">
        <v>1112</v>
      </c>
      <c r="B28" s="1006"/>
      <c r="C28" s="1049">
        <f>SUM(C9,C10,C11:C25)</f>
        <v>168956</v>
      </c>
      <c r="D28" s="1049">
        <f t="shared" ref="D28:P28" si="10">SUM(D9,D10,D11:D25)</f>
        <v>3366802</v>
      </c>
      <c r="E28" s="1049">
        <f t="shared" si="10"/>
        <v>4883602</v>
      </c>
      <c r="F28" s="1049">
        <f t="shared" si="10"/>
        <v>103972</v>
      </c>
      <c r="G28" s="1049">
        <f t="shared" si="10"/>
        <v>1095453</v>
      </c>
      <c r="H28" s="1049">
        <f t="shared" si="10"/>
        <v>889509</v>
      </c>
      <c r="I28" s="1049">
        <f t="shared" si="10"/>
        <v>1301246</v>
      </c>
      <c r="J28" s="1049">
        <f t="shared" si="10"/>
        <v>-6426</v>
      </c>
      <c r="K28" s="1049">
        <f t="shared" si="10"/>
        <v>442354</v>
      </c>
      <c r="L28" s="1007">
        <f t="shared" si="10"/>
        <v>859</v>
      </c>
      <c r="M28" s="1051">
        <f t="shared" si="10"/>
        <v>0</v>
      </c>
      <c r="N28" s="1050">
        <f t="shared" si="10"/>
        <v>-3981</v>
      </c>
      <c r="O28" s="1049">
        <f>SUM(C28:N28)</f>
        <v>12242346</v>
      </c>
      <c r="P28" s="1049">
        <f t="shared" si="10"/>
        <v>32618</v>
      </c>
      <c r="Q28" s="1011">
        <f>SUM(O28:P28)</f>
        <v>12274964</v>
      </c>
      <c r="S28" s="178"/>
    </row>
    <row r="30" spans="1:19" x14ac:dyDescent="0.2">
      <c r="A30" s="185"/>
      <c r="B30" s="185"/>
      <c r="C30" s="186"/>
      <c r="D30" s="186"/>
      <c r="E30" s="187"/>
      <c r="F30" s="187"/>
      <c r="G30" s="186"/>
      <c r="H30" s="186"/>
      <c r="I30" s="186"/>
      <c r="J30" s="186"/>
      <c r="K30" s="186"/>
      <c r="L30" s="186"/>
      <c r="M30" s="186"/>
      <c r="N30" s="186"/>
      <c r="O30" s="186"/>
      <c r="P30" s="188"/>
      <c r="Q30" s="188"/>
    </row>
    <row r="31" spans="1:19" ht="31.5" customHeight="1" x14ac:dyDescent="0.2">
      <c r="A31" s="177" t="s">
        <v>1113</v>
      </c>
      <c r="B31" s="177"/>
    </row>
    <row r="32" spans="1:19" s="177" customFormat="1" ht="20.100000000000001" customHeight="1" thickBot="1" x14ac:dyDescent="0.25">
      <c r="A32" s="179"/>
      <c r="B32" s="1706" t="s">
        <v>424</v>
      </c>
      <c r="C32" s="1703" t="s">
        <v>13</v>
      </c>
      <c r="D32" s="1703"/>
      <c r="E32" s="1704" t="s">
        <v>10</v>
      </c>
      <c r="F32" s="1705"/>
      <c r="G32" s="1705"/>
      <c r="H32" s="1705"/>
      <c r="I32" s="1705"/>
      <c r="J32" s="1704" t="s">
        <v>447</v>
      </c>
      <c r="K32" s="1705"/>
      <c r="L32" s="1705"/>
      <c r="M32" s="1705"/>
      <c r="N32" s="1705"/>
      <c r="O32" s="1701" t="s">
        <v>855</v>
      </c>
      <c r="P32" s="1701" t="s">
        <v>788</v>
      </c>
      <c r="Q32" s="1702" t="s">
        <v>250</v>
      </c>
    </row>
    <row r="33" spans="1:17" ht="84.95" customHeight="1" x14ac:dyDescent="0.2">
      <c r="A33" s="180"/>
      <c r="B33" s="1707"/>
      <c r="C33" s="181" t="s">
        <v>14</v>
      </c>
      <c r="D33" s="181" t="s">
        <v>17</v>
      </c>
      <c r="E33" s="181" t="s">
        <v>18</v>
      </c>
      <c r="F33" s="181" t="s">
        <v>370</v>
      </c>
      <c r="G33" s="181" t="s">
        <v>849</v>
      </c>
      <c r="H33" s="181" t="s">
        <v>19</v>
      </c>
      <c r="I33" s="1157" t="s">
        <v>956</v>
      </c>
      <c r="J33" s="1176" t="s">
        <v>448</v>
      </c>
      <c r="K33" s="1176" t="s">
        <v>889</v>
      </c>
      <c r="L33" s="1176" t="s">
        <v>450</v>
      </c>
      <c r="M33" s="1176" t="s">
        <v>451</v>
      </c>
      <c r="N33" s="1176" t="s">
        <v>899</v>
      </c>
      <c r="O33" s="1701"/>
      <c r="P33" s="1701"/>
      <c r="Q33" s="1702"/>
    </row>
    <row r="34" spans="1:17" s="177" customFormat="1" ht="20.100000000000001" customHeight="1" thickBot="1" x14ac:dyDescent="0.25">
      <c r="A34" s="977" t="s">
        <v>1114</v>
      </c>
      <c r="B34" s="978"/>
      <c r="C34" s="1159">
        <v>168696</v>
      </c>
      <c r="D34" s="979">
        <v>3343642</v>
      </c>
      <c r="E34" s="979">
        <v>4118312</v>
      </c>
      <c r="F34" s="979">
        <v>100057</v>
      </c>
      <c r="G34" s="979">
        <v>989953</v>
      </c>
      <c r="H34" s="979">
        <v>1190615</v>
      </c>
      <c r="I34" s="979">
        <v>0</v>
      </c>
      <c r="J34" s="979">
        <v>-2010</v>
      </c>
      <c r="K34" s="979">
        <v>320561</v>
      </c>
      <c r="L34" s="979">
        <v>0</v>
      </c>
      <c r="M34" s="980">
        <v>0</v>
      </c>
      <c r="N34" s="981">
        <v>-484</v>
      </c>
      <c r="O34" s="979">
        <f>SUM(C34:N34)</f>
        <v>10229342</v>
      </c>
      <c r="P34" s="979">
        <v>27096</v>
      </c>
      <c r="Q34" s="982">
        <f>SUM(O34:P34)</f>
        <v>10256438</v>
      </c>
    </row>
    <row r="35" spans="1:17" ht="20.100000000000001" hidden="1" customHeight="1" x14ac:dyDescent="0.2">
      <c r="A35" s="983" t="s">
        <v>299</v>
      </c>
      <c r="B35" s="984"/>
      <c r="C35" s="1160">
        <v>0</v>
      </c>
      <c r="D35" s="985">
        <v>0</v>
      </c>
      <c r="E35" s="985">
        <v>0</v>
      </c>
      <c r="F35" s="985">
        <v>0</v>
      </c>
      <c r="G35" s="985">
        <v>0</v>
      </c>
      <c r="H35" s="985">
        <v>0</v>
      </c>
      <c r="I35" s="985">
        <v>0</v>
      </c>
      <c r="J35" s="985">
        <v>0</v>
      </c>
      <c r="K35" s="1018">
        <v>0</v>
      </c>
      <c r="L35" s="987">
        <v>0</v>
      </c>
      <c r="M35" s="988">
        <v>0</v>
      </c>
      <c r="N35" s="988">
        <v>0</v>
      </c>
      <c r="O35" s="989">
        <v>0</v>
      </c>
      <c r="P35" s="989">
        <v>0</v>
      </c>
      <c r="Q35" s="990">
        <f t="shared" ref="Q35:Q57" si="11">SUM(O35:P35)</f>
        <v>0</v>
      </c>
    </row>
    <row r="36" spans="1:17" ht="20.100000000000001" hidden="1" customHeight="1" x14ac:dyDescent="0.2">
      <c r="A36" s="991" t="s">
        <v>300</v>
      </c>
      <c r="B36" s="1020"/>
      <c r="C36" s="1161">
        <v>0</v>
      </c>
      <c r="D36" s="993">
        <v>0</v>
      </c>
      <c r="E36" s="993">
        <v>0</v>
      </c>
      <c r="F36" s="993">
        <v>0</v>
      </c>
      <c r="G36" s="993">
        <v>0</v>
      </c>
      <c r="H36" s="993">
        <v>0</v>
      </c>
      <c r="I36" s="993">
        <v>0</v>
      </c>
      <c r="J36" s="993">
        <v>0</v>
      </c>
      <c r="K36" s="993">
        <v>0</v>
      </c>
      <c r="L36" s="994">
        <v>0</v>
      </c>
      <c r="M36" s="995">
        <v>0</v>
      </c>
      <c r="N36" s="995">
        <v>0</v>
      </c>
      <c r="O36" s="993">
        <v>0</v>
      </c>
      <c r="P36" s="993">
        <v>0</v>
      </c>
      <c r="Q36" s="996">
        <f t="shared" si="11"/>
        <v>0</v>
      </c>
    </row>
    <row r="37" spans="1:17" ht="20.100000000000001" hidden="1" customHeight="1" thickBot="1" x14ac:dyDescent="0.25">
      <c r="A37" s="997" t="s">
        <v>89</v>
      </c>
      <c r="B37" s="998"/>
      <c r="C37" s="1162">
        <v>0</v>
      </c>
      <c r="D37" s="999">
        <v>0</v>
      </c>
      <c r="E37" s="999">
        <v>0</v>
      </c>
      <c r="F37" s="999">
        <v>0</v>
      </c>
      <c r="G37" s="999">
        <v>0</v>
      </c>
      <c r="H37" s="999">
        <v>0</v>
      </c>
      <c r="I37" s="999">
        <v>0</v>
      </c>
      <c r="J37" s="999">
        <v>0</v>
      </c>
      <c r="K37" s="1028">
        <v>0</v>
      </c>
      <c r="L37" s="1001">
        <v>0</v>
      </c>
      <c r="M37" s="1002">
        <v>0</v>
      </c>
      <c r="N37" s="1002">
        <v>0</v>
      </c>
      <c r="O37" s="1003">
        <v>0</v>
      </c>
      <c r="P37" s="1003">
        <v>0</v>
      </c>
      <c r="Q37" s="1004">
        <f t="shared" si="11"/>
        <v>0</v>
      </c>
    </row>
    <row r="38" spans="1:17" s="177" customFormat="1" ht="20.100000000000001" hidden="1" customHeight="1" thickBot="1" x14ac:dyDescent="0.25">
      <c r="A38" s="1005" t="s">
        <v>1115</v>
      </c>
      <c r="B38" s="1006"/>
      <c r="C38" s="1011">
        <f>SUM(C34:C37)</f>
        <v>168696</v>
      </c>
      <c r="D38" s="1011">
        <f t="shared" ref="D38:N38" si="12">SUM(D34:D37)</f>
        <v>3343642</v>
      </c>
      <c r="E38" s="1011">
        <f t="shared" si="12"/>
        <v>4118312</v>
      </c>
      <c r="F38" s="1011">
        <f t="shared" si="12"/>
        <v>100057</v>
      </c>
      <c r="G38" s="1011">
        <f t="shared" si="12"/>
        <v>989953</v>
      </c>
      <c r="H38" s="1011">
        <f t="shared" si="12"/>
        <v>1190615</v>
      </c>
      <c r="I38" s="1011">
        <f t="shared" si="12"/>
        <v>0</v>
      </c>
      <c r="J38" s="1011">
        <f t="shared" si="12"/>
        <v>-2010</v>
      </c>
      <c r="K38" s="1011">
        <f t="shared" si="12"/>
        <v>320561</v>
      </c>
      <c r="L38" s="1011">
        <f t="shared" si="12"/>
        <v>0</v>
      </c>
      <c r="M38" s="1011">
        <f t="shared" si="12"/>
        <v>0</v>
      </c>
      <c r="N38" s="1011">
        <f t="shared" si="12"/>
        <v>-484</v>
      </c>
      <c r="O38" s="1007">
        <f>SUM(C38:N38)</f>
        <v>10229342</v>
      </c>
      <c r="P38" s="1007">
        <v>27096</v>
      </c>
      <c r="Q38" s="1011">
        <f t="shared" si="11"/>
        <v>10256438</v>
      </c>
    </row>
    <row r="39" spans="1:17" s="177" customFormat="1" ht="20.100000000000001" customHeight="1" thickBot="1" x14ac:dyDescent="0.25">
      <c r="A39" s="1005" t="s">
        <v>456</v>
      </c>
      <c r="B39" s="1012">
        <v>16</v>
      </c>
      <c r="C39" s="1011"/>
      <c r="D39" s="1007"/>
      <c r="E39" s="1007"/>
      <c r="F39" s="1007"/>
      <c r="G39" s="1007"/>
      <c r="H39" s="1007"/>
      <c r="I39" s="1007">
        <v>1286668</v>
      </c>
      <c r="J39" s="1007">
        <v>245</v>
      </c>
      <c r="K39" s="1007">
        <v>229060</v>
      </c>
      <c r="L39" s="1007">
        <v>4056</v>
      </c>
      <c r="M39" s="1009">
        <v>0</v>
      </c>
      <c r="N39" s="1010">
        <v>-1905</v>
      </c>
      <c r="O39" s="1007">
        <f>SUM(C39:N39)</f>
        <v>1518124</v>
      </c>
      <c r="P39" s="1007">
        <v>2642</v>
      </c>
      <c r="Q39" s="1011">
        <f t="shared" si="11"/>
        <v>1520766</v>
      </c>
    </row>
    <row r="40" spans="1:17" ht="20.100000000000001" customHeight="1" x14ac:dyDescent="0.2">
      <c r="A40" s="1014" t="s">
        <v>302</v>
      </c>
      <c r="B40" s="1015"/>
      <c r="C40" s="1160">
        <v>0</v>
      </c>
      <c r="D40" s="985">
        <v>0</v>
      </c>
      <c r="E40" s="985">
        <v>0</v>
      </c>
      <c r="F40" s="985">
        <v>0</v>
      </c>
      <c r="G40" s="985">
        <v>0</v>
      </c>
      <c r="H40" s="985">
        <v>-716984</v>
      </c>
      <c r="I40" s="985">
        <v>0</v>
      </c>
      <c r="J40" s="985">
        <v>0</v>
      </c>
      <c r="K40" s="985">
        <v>0</v>
      </c>
      <c r="L40" s="1018">
        <v>0</v>
      </c>
      <c r="M40" s="1016">
        <v>0</v>
      </c>
      <c r="N40" s="1017">
        <v>0</v>
      </c>
      <c r="O40" s="1018">
        <f>SUM(C40:N40)</f>
        <v>-716984</v>
      </c>
      <c r="P40" s="1018">
        <v>0</v>
      </c>
      <c r="Q40" s="1019">
        <f t="shared" si="11"/>
        <v>-716984</v>
      </c>
    </row>
    <row r="41" spans="1:17" ht="20.100000000000001" customHeight="1" x14ac:dyDescent="0.2">
      <c r="A41" s="991" t="s">
        <v>850</v>
      </c>
      <c r="B41" s="1020"/>
      <c r="C41" s="1161">
        <v>0</v>
      </c>
      <c r="D41" s="993">
        <v>0</v>
      </c>
      <c r="E41" s="993">
        <v>0</v>
      </c>
      <c r="F41" s="993">
        <v>0</v>
      </c>
      <c r="G41" s="993">
        <v>52000</v>
      </c>
      <c r="H41" s="993">
        <v>-52000</v>
      </c>
      <c r="I41" s="993">
        <v>0</v>
      </c>
      <c r="J41" s="993">
        <v>0</v>
      </c>
      <c r="K41" s="993">
        <v>0</v>
      </c>
      <c r="L41" s="985">
        <v>0</v>
      </c>
      <c r="M41" s="988">
        <v>0</v>
      </c>
      <c r="N41" s="1021">
        <v>0</v>
      </c>
      <c r="O41" s="985">
        <f t="shared" ref="O41:O57" si="13">SUM(C41:N41)</f>
        <v>0</v>
      </c>
      <c r="P41" s="985">
        <v>0</v>
      </c>
      <c r="Q41" s="1022">
        <f t="shared" si="11"/>
        <v>0</v>
      </c>
    </row>
    <row r="42" spans="1:17" ht="20.100000000000001" hidden="1" customHeight="1" x14ac:dyDescent="0.2">
      <c r="A42" s="991" t="s">
        <v>303</v>
      </c>
      <c r="B42" s="1020"/>
      <c r="C42" s="1161">
        <v>0</v>
      </c>
      <c r="D42" s="993">
        <v>0</v>
      </c>
      <c r="E42" s="993">
        <v>0</v>
      </c>
      <c r="F42" s="993">
        <v>0</v>
      </c>
      <c r="G42" s="993">
        <v>0</v>
      </c>
      <c r="H42" s="993">
        <v>0</v>
      </c>
      <c r="I42" s="993">
        <v>0</v>
      </c>
      <c r="J42" s="993">
        <v>0</v>
      </c>
      <c r="K42" s="993">
        <v>0</v>
      </c>
      <c r="L42" s="993">
        <v>0</v>
      </c>
      <c r="M42" s="995">
        <v>0</v>
      </c>
      <c r="N42" s="1023">
        <v>0</v>
      </c>
      <c r="O42" s="993">
        <f t="shared" si="13"/>
        <v>0</v>
      </c>
      <c r="P42" s="993">
        <v>0</v>
      </c>
      <c r="Q42" s="996">
        <f t="shared" si="11"/>
        <v>0</v>
      </c>
    </row>
    <row r="43" spans="1:17" ht="20.100000000000001" customHeight="1" x14ac:dyDescent="0.2">
      <c r="A43" s="991" t="s">
        <v>304</v>
      </c>
      <c r="B43" s="1020"/>
      <c r="C43" s="1161">
        <v>0</v>
      </c>
      <c r="D43" s="993">
        <v>0</v>
      </c>
      <c r="E43" s="993">
        <v>295513</v>
      </c>
      <c r="F43" s="993">
        <v>0</v>
      </c>
      <c r="G43" s="993">
        <v>0</v>
      </c>
      <c r="H43" s="993">
        <v>-295513</v>
      </c>
      <c r="I43" s="993">
        <v>0</v>
      </c>
      <c r="J43" s="993">
        <v>0</v>
      </c>
      <c r="K43" s="993">
        <v>0</v>
      </c>
      <c r="L43" s="993">
        <v>0</v>
      </c>
      <c r="M43" s="995">
        <v>0</v>
      </c>
      <c r="N43" s="1023">
        <v>0</v>
      </c>
      <c r="O43" s="993">
        <f t="shared" si="13"/>
        <v>0</v>
      </c>
      <c r="P43" s="993">
        <v>0</v>
      </c>
      <c r="Q43" s="996">
        <f t="shared" si="11"/>
        <v>0</v>
      </c>
    </row>
    <row r="44" spans="1:17" ht="20.100000000000001" hidden="1" customHeight="1" x14ac:dyDescent="0.2">
      <c r="A44" s="991" t="s">
        <v>305</v>
      </c>
      <c r="B44" s="1020"/>
      <c r="C44" s="1161">
        <v>0</v>
      </c>
      <c r="D44" s="993">
        <v>0</v>
      </c>
      <c r="E44" s="993">
        <v>0</v>
      </c>
      <c r="F44" s="993">
        <v>0</v>
      </c>
      <c r="G44" s="993">
        <v>0</v>
      </c>
      <c r="H44" s="993">
        <v>0</v>
      </c>
      <c r="I44" s="993">
        <v>0</v>
      </c>
      <c r="J44" s="993">
        <v>0</v>
      </c>
      <c r="K44" s="993">
        <v>0</v>
      </c>
      <c r="L44" s="993">
        <v>0</v>
      </c>
      <c r="M44" s="995">
        <v>0</v>
      </c>
      <c r="N44" s="1023">
        <v>0</v>
      </c>
      <c r="O44" s="993">
        <f t="shared" si="13"/>
        <v>0</v>
      </c>
      <c r="P44" s="993">
        <v>0</v>
      </c>
      <c r="Q44" s="996">
        <f t="shared" si="11"/>
        <v>0</v>
      </c>
    </row>
    <row r="45" spans="1:17" ht="20.100000000000001" hidden="1" customHeight="1" x14ac:dyDescent="0.2">
      <c r="A45" s="991" t="s">
        <v>306</v>
      </c>
      <c r="B45" s="1020"/>
      <c r="C45" s="1161">
        <v>0</v>
      </c>
      <c r="D45" s="993">
        <v>0</v>
      </c>
      <c r="E45" s="993">
        <v>0</v>
      </c>
      <c r="F45" s="993">
        <v>0</v>
      </c>
      <c r="G45" s="993">
        <v>0</v>
      </c>
      <c r="H45" s="993">
        <v>0</v>
      </c>
      <c r="I45" s="993">
        <v>0</v>
      </c>
      <c r="J45" s="993">
        <v>0</v>
      </c>
      <c r="K45" s="993">
        <v>0</v>
      </c>
      <c r="L45" s="993">
        <v>0</v>
      </c>
      <c r="M45" s="995">
        <v>0</v>
      </c>
      <c r="N45" s="1023">
        <v>0</v>
      </c>
      <c r="O45" s="993">
        <f t="shared" si="13"/>
        <v>0</v>
      </c>
      <c r="P45" s="993">
        <v>0</v>
      </c>
      <c r="Q45" s="996">
        <f t="shared" si="11"/>
        <v>0</v>
      </c>
    </row>
    <row r="46" spans="1:17" ht="20.100000000000001" customHeight="1" thickBot="1" x14ac:dyDescent="0.25">
      <c r="A46" s="991" t="s">
        <v>307</v>
      </c>
      <c r="B46" s="1020">
        <v>38</v>
      </c>
      <c r="C46" s="1161">
        <v>144</v>
      </c>
      <c r="D46" s="993">
        <v>0</v>
      </c>
      <c r="E46" s="993">
        <v>0</v>
      </c>
      <c r="F46" s="993">
        <v>0</v>
      </c>
      <c r="G46" s="993">
        <v>0</v>
      </c>
      <c r="H46" s="993">
        <v>0</v>
      </c>
      <c r="I46" s="993">
        <v>0</v>
      </c>
      <c r="J46" s="993">
        <v>0</v>
      </c>
      <c r="K46" s="993">
        <v>0</v>
      </c>
      <c r="L46" s="993">
        <v>0</v>
      </c>
      <c r="M46" s="995">
        <v>0</v>
      </c>
      <c r="N46" s="1023">
        <v>0</v>
      </c>
      <c r="O46" s="993">
        <f t="shared" si="13"/>
        <v>144</v>
      </c>
      <c r="P46" s="993">
        <v>0</v>
      </c>
      <c r="Q46" s="996">
        <f t="shared" si="11"/>
        <v>144</v>
      </c>
    </row>
    <row r="47" spans="1:17" ht="20.100000000000001" hidden="1" customHeight="1" x14ac:dyDescent="0.2">
      <c r="A47" s="991" t="s">
        <v>308</v>
      </c>
      <c r="B47" s="1020"/>
      <c r="C47" s="1161">
        <v>0</v>
      </c>
      <c r="D47" s="993">
        <v>0</v>
      </c>
      <c r="E47" s="993">
        <v>0</v>
      </c>
      <c r="F47" s="993">
        <v>0</v>
      </c>
      <c r="G47" s="993">
        <v>0</v>
      </c>
      <c r="H47" s="993">
        <v>0</v>
      </c>
      <c r="I47" s="993">
        <v>0</v>
      </c>
      <c r="J47" s="993">
        <v>0</v>
      </c>
      <c r="K47" s="993">
        <v>0</v>
      </c>
      <c r="L47" s="993">
        <v>0</v>
      </c>
      <c r="M47" s="995">
        <v>0</v>
      </c>
      <c r="N47" s="1023">
        <v>0</v>
      </c>
      <c r="O47" s="993">
        <f t="shared" si="13"/>
        <v>0</v>
      </c>
      <c r="P47" s="993">
        <v>0</v>
      </c>
      <c r="Q47" s="996">
        <f t="shared" si="11"/>
        <v>0</v>
      </c>
    </row>
    <row r="48" spans="1:17" ht="20.100000000000001" hidden="1" customHeight="1" x14ac:dyDescent="0.2">
      <c r="A48" s="991" t="s">
        <v>309</v>
      </c>
      <c r="B48" s="1020"/>
      <c r="C48" s="1161">
        <v>0</v>
      </c>
      <c r="D48" s="993">
        <v>0</v>
      </c>
      <c r="E48" s="993">
        <v>0</v>
      </c>
      <c r="F48" s="993">
        <v>0</v>
      </c>
      <c r="G48" s="993">
        <v>0</v>
      </c>
      <c r="H48" s="993">
        <v>0</v>
      </c>
      <c r="I48" s="993">
        <v>0</v>
      </c>
      <c r="J48" s="993">
        <v>0</v>
      </c>
      <c r="K48" s="993">
        <v>0</v>
      </c>
      <c r="L48" s="993">
        <v>0</v>
      </c>
      <c r="M48" s="995">
        <v>0</v>
      </c>
      <c r="N48" s="1023">
        <v>0</v>
      </c>
      <c r="O48" s="993">
        <f t="shared" si="13"/>
        <v>0</v>
      </c>
      <c r="P48" s="993">
        <v>0</v>
      </c>
      <c r="Q48" s="996">
        <f t="shared" si="11"/>
        <v>0</v>
      </c>
    </row>
    <row r="49" spans="1:19" ht="20.100000000000001" hidden="1" customHeight="1" x14ac:dyDescent="0.2">
      <c r="A49" s="991" t="s">
        <v>310</v>
      </c>
      <c r="B49" s="1020"/>
      <c r="C49" s="1161">
        <v>0</v>
      </c>
      <c r="D49" s="993">
        <v>0</v>
      </c>
      <c r="E49" s="993">
        <v>0</v>
      </c>
      <c r="F49" s="993">
        <v>0</v>
      </c>
      <c r="G49" s="993">
        <v>0</v>
      </c>
      <c r="H49" s="993">
        <v>0</v>
      </c>
      <c r="I49" s="993">
        <v>0</v>
      </c>
      <c r="J49" s="993">
        <v>0</v>
      </c>
      <c r="K49" s="993">
        <v>0</v>
      </c>
      <c r="L49" s="993">
        <v>0</v>
      </c>
      <c r="M49" s="995">
        <v>0</v>
      </c>
      <c r="N49" s="1023">
        <v>0</v>
      </c>
      <c r="O49" s="993">
        <f t="shared" si="13"/>
        <v>0</v>
      </c>
      <c r="P49" s="993">
        <v>0</v>
      </c>
      <c r="Q49" s="996">
        <f t="shared" si="11"/>
        <v>0</v>
      </c>
    </row>
    <row r="50" spans="1:19" ht="20.100000000000001" hidden="1" customHeight="1" x14ac:dyDescent="0.2">
      <c r="A50" s="991" t="s">
        <v>311</v>
      </c>
      <c r="B50" s="1020"/>
      <c r="C50" s="1161">
        <v>0</v>
      </c>
      <c r="D50" s="993">
        <v>0</v>
      </c>
      <c r="E50" s="993">
        <v>0</v>
      </c>
      <c r="F50" s="993">
        <v>0</v>
      </c>
      <c r="G50" s="993">
        <v>0</v>
      </c>
      <c r="H50" s="993">
        <v>0</v>
      </c>
      <c r="I50" s="993">
        <v>0</v>
      </c>
      <c r="J50" s="993">
        <v>0</v>
      </c>
      <c r="K50" s="993">
        <v>0</v>
      </c>
      <c r="L50" s="993">
        <v>0</v>
      </c>
      <c r="M50" s="995">
        <v>0</v>
      </c>
      <c r="N50" s="1023">
        <v>0</v>
      </c>
      <c r="O50" s="993">
        <f t="shared" si="13"/>
        <v>0</v>
      </c>
      <c r="P50" s="993">
        <v>0</v>
      </c>
      <c r="Q50" s="996">
        <f t="shared" si="11"/>
        <v>0</v>
      </c>
    </row>
    <row r="51" spans="1:19" ht="20.100000000000001" hidden="1" customHeight="1" x14ac:dyDescent="0.2">
      <c r="A51" s="991" t="s">
        <v>382</v>
      </c>
      <c r="B51" s="1020"/>
      <c r="C51" s="1161">
        <v>0</v>
      </c>
      <c r="D51" s="993">
        <v>0</v>
      </c>
      <c r="E51" s="993">
        <v>0</v>
      </c>
      <c r="F51" s="993">
        <v>0</v>
      </c>
      <c r="G51" s="993">
        <v>0</v>
      </c>
      <c r="H51" s="993">
        <v>0</v>
      </c>
      <c r="I51" s="993">
        <v>0</v>
      </c>
      <c r="J51" s="993">
        <v>0</v>
      </c>
      <c r="K51" s="993">
        <v>0</v>
      </c>
      <c r="L51" s="993">
        <v>0</v>
      </c>
      <c r="M51" s="995">
        <v>0</v>
      </c>
      <c r="N51" s="1023">
        <v>0</v>
      </c>
      <c r="O51" s="993">
        <f t="shared" si="13"/>
        <v>0</v>
      </c>
      <c r="P51" s="993">
        <v>0</v>
      </c>
      <c r="Q51" s="996">
        <f t="shared" si="11"/>
        <v>0</v>
      </c>
    </row>
    <row r="52" spans="1:19" ht="20.100000000000001" hidden="1" customHeight="1" x14ac:dyDescent="0.2">
      <c r="A52" s="1024" t="s">
        <v>344</v>
      </c>
      <c r="B52" s="1020"/>
      <c r="C52" s="1161">
        <v>0</v>
      </c>
      <c r="D52" s="993">
        <v>0</v>
      </c>
      <c r="E52" s="993">
        <v>0</v>
      </c>
      <c r="F52" s="993">
        <v>0</v>
      </c>
      <c r="G52" s="993">
        <v>0</v>
      </c>
      <c r="H52" s="993">
        <v>0</v>
      </c>
      <c r="I52" s="993">
        <v>0</v>
      </c>
      <c r="J52" s="993">
        <v>0</v>
      </c>
      <c r="K52" s="993">
        <v>0</v>
      </c>
      <c r="L52" s="993">
        <v>0</v>
      </c>
      <c r="M52" s="995">
        <v>0</v>
      </c>
      <c r="N52" s="1023">
        <v>0</v>
      </c>
      <c r="O52" s="993">
        <f t="shared" si="13"/>
        <v>0</v>
      </c>
      <c r="P52" s="993">
        <v>0</v>
      </c>
      <c r="Q52" s="996">
        <f t="shared" si="11"/>
        <v>0</v>
      </c>
    </row>
    <row r="53" spans="1:19" ht="20.100000000000001" hidden="1" customHeight="1" thickBot="1" x14ac:dyDescent="0.25">
      <c r="A53" s="997" t="s">
        <v>312</v>
      </c>
      <c r="B53" s="1025"/>
      <c r="C53" s="1162">
        <v>0</v>
      </c>
      <c r="D53" s="999">
        <v>0</v>
      </c>
      <c r="E53" s="999">
        <v>0</v>
      </c>
      <c r="F53" s="999">
        <v>0</v>
      </c>
      <c r="G53" s="999">
        <v>0</v>
      </c>
      <c r="H53" s="999">
        <v>0</v>
      </c>
      <c r="I53" s="999">
        <v>0</v>
      </c>
      <c r="J53" s="999">
        <v>0</v>
      </c>
      <c r="K53" s="1028">
        <v>0</v>
      </c>
      <c r="L53" s="1028">
        <v>0</v>
      </c>
      <c r="M53" s="1026">
        <v>0</v>
      </c>
      <c r="N53" s="1027">
        <v>0</v>
      </c>
      <c r="O53" s="1028">
        <f t="shared" si="13"/>
        <v>0</v>
      </c>
      <c r="P53" s="1028">
        <v>0</v>
      </c>
      <c r="Q53" s="1029">
        <f t="shared" si="11"/>
        <v>0</v>
      </c>
    </row>
    <row r="54" spans="1:19" ht="20.100000000000001" customHeight="1" thickBot="1" x14ac:dyDescent="0.25">
      <c r="A54" s="1030" t="s">
        <v>313</v>
      </c>
      <c r="B54" s="1012" t="s">
        <v>1286</v>
      </c>
      <c r="C54" s="1163">
        <v>0</v>
      </c>
      <c r="D54" s="1031">
        <v>11421</v>
      </c>
      <c r="E54" s="1031">
        <v>0</v>
      </c>
      <c r="F54" s="1031">
        <v>1195</v>
      </c>
      <c r="G54" s="1031">
        <v>0</v>
      </c>
      <c r="H54" s="1031">
        <v>0</v>
      </c>
      <c r="I54" s="1031">
        <v>0</v>
      </c>
      <c r="J54" s="1031">
        <v>0</v>
      </c>
      <c r="K54" s="1031">
        <v>0</v>
      </c>
      <c r="L54" s="1031">
        <v>0</v>
      </c>
      <c r="M54" s="1032">
        <v>0</v>
      </c>
      <c r="N54" s="1033">
        <v>0</v>
      </c>
      <c r="O54" s="1031">
        <f t="shared" si="13"/>
        <v>12616</v>
      </c>
      <c r="P54" s="1031">
        <v>0</v>
      </c>
      <c r="Q54" s="1034">
        <f t="shared" si="11"/>
        <v>12616</v>
      </c>
    </row>
    <row r="55" spans="1:19" s="184" customFormat="1" ht="20.100000000000001" customHeight="1" x14ac:dyDescent="0.2">
      <c r="A55" s="1035" t="s">
        <v>314</v>
      </c>
      <c r="B55" s="1036"/>
      <c r="C55" s="1160">
        <v>0</v>
      </c>
      <c r="D55" s="1037">
        <v>0</v>
      </c>
      <c r="E55" s="1037">
        <v>0</v>
      </c>
      <c r="F55" s="1037">
        <v>12616</v>
      </c>
      <c r="G55" s="1037">
        <v>0</v>
      </c>
      <c r="H55" s="1037">
        <v>0</v>
      </c>
      <c r="I55" s="1037">
        <v>0</v>
      </c>
      <c r="J55" s="1037">
        <v>0</v>
      </c>
      <c r="K55" s="1037">
        <v>0</v>
      </c>
      <c r="L55" s="1037">
        <v>0</v>
      </c>
      <c r="M55" s="1038">
        <v>0</v>
      </c>
      <c r="N55" s="1039">
        <v>0</v>
      </c>
      <c r="O55" s="1040">
        <f t="shared" si="13"/>
        <v>12616</v>
      </c>
      <c r="P55" s="1040">
        <v>0</v>
      </c>
      <c r="Q55" s="1041">
        <f t="shared" si="11"/>
        <v>12616</v>
      </c>
    </row>
    <row r="56" spans="1:19" s="184" customFormat="1" ht="20.100000000000001" customHeight="1" thickBot="1" x14ac:dyDescent="0.25">
      <c r="A56" s="1042" t="s">
        <v>20</v>
      </c>
      <c r="B56" s="1043"/>
      <c r="C56" s="1162">
        <v>0</v>
      </c>
      <c r="D56" s="1044">
        <v>11421</v>
      </c>
      <c r="E56" s="1044">
        <v>0</v>
      </c>
      <c r="F56" s="1044">
        <v>-11421</v>
      </c>
      <c r="G56" s="1044">
        <v>0</v>
      </c>
      <c r="H56" s="1044">
        <v>0</v>
      </c>
      <c r="I56" s="1044">
        <v>0</v>
      </c>
      <c r="J56" s="1044">
        <v>0</v>
      </c>
      <c r="K56" s="1168">
        <v>0</v>
      </c>
      <c r="L56" s="1405">
        <v>0</v>
      </c>
      <c r="M56" s="1045">
        <v>0</v>
      </c>
      <c r="N56" s="1046">
        <v>0</v>
      </c>
      <c r="O56" s="1047">
        <f t="shared" si="13"/>
        <v>0</v>
      </c>
      <c r="P56" s="1047">
        <v>0</v>
      </c>
      <c r="Q56" s="1048">
        <f t="shared" si="11"/>
        <v>0</v>
      </c>
    </row>
    <row r="57" spans="1:19" s="177" customFormat="1" ht="20.100000000000001" customHeight="1" thickBot="1" x14ac:dyDescent="0.25">
      <c r="A57" s="1005" t="s">
        <v>1116</v>
      </c>
      <c r="B57" s="1006"/>
      <c r="C57" s="1164">
        <f t="shared" ref="C57:N57" si="14">SUM(C40:C54,C39,C38)</f>
        <v>168840</v>
      </c>
      <c r="D57" s="1049">
        <f t="shared" si="14"/>
        <v>3355063</v>
      </c>
      <c r="E57" s="1049">
        <f t="shared" si="14"/>
        <v>4413825</v>
      </c>
      <c r="F57" s="1049">
        <f t="shared" si="14"/>
        <v>101252</v>
      </c>
      <c r="G57" s="1049">
        <f t="shared" si="14"/>
        <v>1041953</v>
      </c>
      <c r="H57" s="1049">
        <f t="shared" si="14"/>
        <v>126118</v>
      </c>
      <c r="I57" s="1049">
        <f t="shared" si="14"/>
        <v>1286668</v>
      </c>
      <c r="J57" s="1049">
        <f t="shared" si="14"/>
        <v>-1765</v>
      </c>
      <c r="K57" s="1049">
        <f t="shared" si="14"/>
        <v>549621</v>
      </c>
      <c r="L57" s="1007">
        <f t="shared" si="14"/>
        <v>4056</v>
      </c>
      <c r="M57" s="1032">
        <f t="shared" si="14"/>
        <v>0</v>
      </c>
      <c r="N57" s="1050">
        <f t="shared" si="14"/>
        <v>-2389</v>
      </c>
      <c r="O57" s="1049">
        <f t="shared" si="13"/>
        <v>11043242</v>
      </c>
      <c r="P57" s="1049">
        <f>SUM(P40:P54,P39,P38)</f>
        <v>29738</v>
      </c>
      <c r="Q57" s="1011">
        <f t="shared" si="11"/>
        <v>11072980</v>
      </c>
      <c r="S57" s="178"/>
    </row>
    <row r="59" spans="1:19" x14ac:dyDescent="0.2">
      <c r="A59" s="185"/>
      <c r="B59" s="185"/>
      <c r="C59" s="186"/>
      <c r="D59" s="186"/>
      <c r="E59" s="187"/>
      <c r="F59" s="187"/>
      <c r="G59" s="187"/>
      <c r="H59" s="186"/>
      <c r="I59" s="186"/>
      <c r="J59" s="186"/>
      <c r="K59" s="186"/>
      <c r="L59" s="186"/>
      <c r="M59" s="186"/>
      <c r="N59" s="186"/>
      <c r="O59" s="186"/>
      <c r="P59" s="188"/>
      <c r="Q59" s="188"/>
    </row>
    <row r="61" spans="1:19" x14ac:dyDescent="0.2">
      <c r="O61" s="189"/>
    </row>
  </sheetData>
  <mergeCells count="14">
    <mergeCell ref="B3:B4"/>
    <mergeCell ref="J3:N3"/>
    <mergeCell ref="O3:O4"/>
    <mergeCell ref="C32:D32"/>
    <mergeCell ref="E32:I32"/>
    <mergeCell ref="B32:B33"/>
    <mergeCell ref="J32:N32"/>
    <mergeCell ref="O32:O33"/>
    <mergeCell ref="P3:P4"/>
    <mergeCell ref="Q3:Q4"/>
    <mergeCell ref="P32:P33"/>
    <mergeCell ref="Q32:Q33"/>
    <mergeCell ref="C3:D3"/>
    <mergeCell ref="E3:I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C13"/>
  <sheetViews>
    <sheetView workbookViewId="0"/>
  </sheetViews>
  <sheetFormatPr defaultRowHeight="10.5" x14ac:dyDescent="0.15"/>
  <cols>
    <col min="1" max="1" width="59.7109375" style="88" customWidth="1"/>
    <col min="2" max="3" width="15.7109375" style="88" customWidth="1"/>
    <col min="4" max="16384" width="9.140625" style="83"/>
  </cols>
  <sheetData>
    <row r="1" spans="1:3" ht="22.5" customHeight="1" x14ac:dyDescent="0.15">
      <c r="A1" s="1688" t="s">
        <v>686</v>
      </c>
    </row>
    <row r="2" spans="1:3" ht="17.100000000000001" customHeight="1" x14ac:dyDescent="0.15">
      <c r="A2" s="608"/>
      <c r="B2" s="609" t="s">
        <v>1108</v>
      </c>
      <c r="C2" s="610" t="s">
        <v>968</v>
      </c>
    </row>
    <row r="3" spans="1:3" ht="17.100000000000001" customHeight="1" x14ac:dyDescent="0.15">
      <c r="A3" s="433" t="s">
        <v>26</v>
      </c>
      <c r="B3" s="729">
        <v>0</v>
      </c>
      <c r="C3" s="730">
        <v>1</v>
      </c>
    </row>
    <row r="4" spans="1:3" ht="17.100000000000001" customHeight="1" x14ac:dyDescent="0.15">
      <c r="A4" s="731" t="s">
        <v>27</v>
      </c>
      <c r="B4" s="732">
        <v>3532</v>
      </c>
      <c r="C4" s="733">
        <v>3532</v>
      </c>
    </row>
    <row r="5" spans="1:3" ht="17.100000000000001" customHeight="1" x14ac:dyDescent="0.15">
      <c r="A5" s="63" t="s">
        <v>180</v>
      </c>
      <c r="B5" s="732">
        <v>347357</v>
      </c>
      <c r="C5" s="733">
        <v>361214</v>
      </c>
    </row>
    <row r="6" spans="1:3" ht="17.100000000000001" customHeight="1" x14ac:dyDescent="0.15">
      <c r="A6" s="444" t="s">
        <v>28</v>
      </c>
      <c r="B6" s="732">
        <v>249964</v>
      </c>
      <c r="C6" s="733">
        <v>269674</v>
      </c>
    </row>
    <row r="7" spans="1:3" ht="17.100000000000001" customHeight="1" x14ac:dyDescent="0.15">
      <c r="A7" s="63" t="s">
        <v>193</v>
      </c>
      <c r="B7" s="732">
        <v>5154</v>
      </c>
      <c r="C7" s="733">
        <v>6278</v>
      </c>
    </row>
    <row r="8" spans="1:3" ht="17.100000000000001" customHeight="1" thickBot="1" x14ac:dyDescent="0.2">
      <c r="A8" s="435" t="s">
        <v>399</v>
      </c>
      <c r="B8" s="734">
        <v>163006</v>
      </c>
      <c r="C8" s="735">
        <v>94601</v>
      </c>
    </row>
    <row r="9" spans="1:3" ht="17.100000000000001" customHeight="1" thickBot="1" x14ac:dyDescent="0.2">
      <c r="A9" s="79" t="s">
        <v>194</v>
      </c>
      <c r="B9" s="438">
        <f>SUM(B3:B5,B7:B8)</f>
        <v>519049</v>
      </c>
      <c r="C9" s="439">
        <f>SUM(C3:C5,C7:C8)</f>
        <v>465626</v>
      </c>
    </row>
    <row r="10" spans="1:3" x14ac:dyDescent="0.15">
      <c r="A10" s="298"/>
      <c r="B10" s="298"/>
      <c r="C10" s="298"/>
    </row>
    <row r="12" spans="1:3" x14ac:dyDescent="0.15">
      <c r="A12" s="456"/>
      <c r="B12" s="607"/>
      <c r="C12" s="607"/>
    </row>
    <row r="13" spans="1:3" x14ac:dyDescent="0.15">
      <c r="A13" s="456"/>
      <c r="B13" s="728"/>
      <c r="C13" s="728"/>
    </row>
  </sheetData>
  <phoneticPr fontId="2" type="noConversion"/>
  <pageMargins left="0.41" right="0.4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H531"/>
  <sheetViews>
    <sheetView zoomScale="90" zoomScaleNormal="90" workbookViewId="0"/>
  </sheetViews>
  <sheetFormatPr defaultRowHeight="10.5" x14ac:dyDescent="0.15"/>
  <cols>
    <col min="1" max="1" width="47" style="131" bestFit="1" customWidth="1"/>
    <col min="2" max="2" width="15.28515625" style="739" customWidth="1"/>
    <col min="3" max="3" width="11.7109375" style="739" bestFit="1" customWidth="1"/>
    <col min="4" max="4" width="16.7109375" style="739" customWidth="1"/>
    <col min="5" max="5" width="13.28515625" style="739" customWidth="1"/>
    <col min="6" max="6" width="13.5703125" style="739" customWidth="1"/>
    <col min="7" max="7" width="12.42578125" style="132" bestFit="1" customWidth="1"/>
    <col min="8" max="8" width="14.42578125" style="116" customWidth="1"/>
    <col min="9" max="16384" width="9.140625" style="132"/>
  </cols>
  <sheetData>
    <row r="1" spans="1:8" ht="33.75" customHeight="1" thickBot="1" x14ac:dyDescent="0.2">
      <c r="A1" s="1688" t="s">
        <v>1306</v>
      </c>
    </row>
    <row r="2" spans="1:8" ht="37.5" customHeight="1" thickBot="1" x14ac:dyDescent="0.2">
      <c r="A2" s="1785" t="s">
        <v>1162</v>
      </c>
      <c r="B2" s="1787" t="s">
        <v>26</v>
      </c>
      <c r="C2" s="1788" t="s">
        <v>733</v>
      </c>
      <c r="D2" s="1788"/>
      <c r="E2" s="740" t="s">
        <v>191</v>
      </c>
      <c r="F2" s="1779" t="s">
        <v>680</v>
      </c>
      <c r="G2" s="1783" t="s">
        <v>358</v>
      </c>
      <c r="H2" s="1781" t="s">
        <v>192</v>
      </c>
    </row>
    <row r="3" spans="1:8" ht="35.1" customHeight="1" x14ac:dyDescent="0.15">
      <c r="A3" s="1786"/>
      <c r="B3" s="1780"/>
      <c r="C3" s="741"/>
      <c r="D3" s="742" t="s">
        <v>389</v>
      </c>
      <c r="E3" s="741"/>
      <c r="F3" s="1780"/>
      <c r="G3" s="1784"/>
      <c r="H3" s="1782"/>
    </row>
    <row r="4" spans="1:8" ht="30" customHeight="1" thickBot="1" x14ac:dyDescent="0.2">
      <c r="A4" s="434" t="s">
        <v>1163</v>
      </c>
      <c r="B4" s="743">
        <f t="shared" ref="B4:G4" si="0">B54</f>
        <v>224</v>
      </c>
      <c r="C4" s="743">
        <f t="shared" si="0"/>
        <v>986375</v>
      </c>
      <c r="D4" s="743">
        <f t="shared" si="0"/>
        <v>747854</v>
      </c>
      <c r="E4" s="743">
        <f t="shared" si="0"/>
        <v>22370</v>
      </c>
      <c r="F4" s="743">
        <f t="shared" si="0"/>
        <v>94601</v>
      </c>
      <c r="G4" s="744">
        <f t="shared" si="0"/>
        <v>4728</v>
      </c>
      <c r="H4" s="744">
        <f t="shared" ref="H4:H16" si="1">B4+C4+E4+F4+G4</f>
        <v>1108298</v>
      </c>
    </row>
    <row r="5" spans="1:8" ht="17.100000000000001" customHeight="1" thickBot="1" x14ac:dyDescent="0.2">
      <c r="A5" s="79" t="s">
        <v>730</v>
      </c>
      <c r="B5" s="66">
        <f t="shared" ref="B5:G5" si="2">SUM(B6:B11)</f>
        <v>0</v>
      </c>
      <c r="C5" s="66">
        <f t="shared" si="2"/>
        <v>90885</v>
      </c>
      <c r="D5" s="66">
        <f t="shared" si="2"/>
        <v>37916</v>
      </c>
      <c r="E5" s="66">
        <f t="shared" si="2"/>
        <v>7</v>
      </c>
      <c r="F5" s="66">
        <f t="shared" si="2"/>
        <v>122047</v>
      </c>
      <c r="G5" s="67">
        <f t="shared" si="2"/>
        <v>0</v>
      </c>
      <c r="H5" s="67">
        <f t="shared" si="1"/>
        <v>212939</v>
      </c>
    </row>
    <row r="6" spans="1:8" ht="15" customHeight="1" x14ac:dyDescent="0.15">
      <c r="A6" s="536" t="s">
        <v>23</v>
      </c>
      <c r="B6" s="43">
        <v>0</v>
      </c>
      <c r="C6" s="43">
        <v>38620</v>
      </c>
      <c r="D6" s="43">
        <v>4489</v>
      </c>
      <c r="E6" s="43">
        <v>2</v>
      </c>
      <c r="F6" s="43">
        <v>93172</v>
      </c>
      <c r="G6" s="44">
        <v>0</v>
      </c>
      <c r="H6" s="44">
        <f t="shared" si="1"/>
        <v>131794</v>
      </c>
    </row>
    <row r="7" spans="1:8" ht="15" hidden="1" customHeight="1" x14ac:dyDescent="0.15">
      <c r="A7" s="444" t="s">
        <v>681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6">
        <v>0</v>
      </c>
      <c r="H7" s="56">
        <f t="shared" si="1"/>
        <v>0</v>
      </c>
    </row>
    <row r="8" spans="1:8" ht="15" customHeight="1" x14ac:dyDescent="0.15">
      <c r="A8" s="444" t="s">
        <v>81</v>
      </c>
      <c r="B8" s="55">
        <v>0</v>
      </c>
      <c r="C8" s="55">
        <v>39325</v>
      </c>
      <c r="D8" s="55">
        <v>20583</v>
      </c>
      <c r="E8" s="55">
        <v>5</v>
      </c>
      <c r="F8" s="55">
        <v>0</v>
      </c>
      <c r="G8" s="55">
        <v>0</v>
      </c>
      <c r="H8" s="56">
        <f t="shared" si="1"/>
        <v>39330</v>
      </c>
    </row>
    <row r="9" spans="1:8" ht="15" hidden="1" customHeight="1" x14ac:dyDescent="0.15">
      <c r="A9" s="444" t="s">
        <v>1060</v>
      </c>
      <c r="B9" s="55"/>
      <c r="C9" s="55"/>
      <c r="D9" s="55"/>
      <c r="E9" s="55"/>
      <c r="F9" s="55"/>
      <c r="G9" s="56"/>
      <c r="H9" s="56">
        <f t="shared" si="1"/>
        <v>0</v>
      </c>
    </row>
    <row r="10" spans="1:8" ht="15" customHeight="1" x14ac:dyDescent="0.15">
      <c r="A10" s="444" t="s">
        <v>742</v>
      </c>
      <c r="B10" s="55">
        <v>0</v>
      </c>
      <c r="C10" s="55">
        <v>0</v>
      </c>
      <c r="D10" s="55">
        <v>0</v>
      </c>
      <c r="E10" s="55">
        <v>0</v>
      </c>
      <c r="F10" s="55">
        <v>20376</v>
      </c>
      <c r="G10" s="56">
        <v>0</v>
      </c>
      <c r="H10" s="56">
        <f t="shared" si="1"/>
        <v>20376</v>
      </c>
    </row>
    <row r="11" spans="1:8" ht="15" customHeight="1" thickBot="1" x14ac:dyDescent="0.2">
      <c r="A11" s="444" t="s">
        <v>682</v>
      </c>
      <c r="B11" s="55">
        <v>0</v>
      </c>
      <c r="C11" s="55">
        <v>12940</v>
      </c>
      <c r="D11" s="55">
        <v>12844</v>
      </c>
      <c r="E11" s="55">
        <v>0</v>
      </c>
      <c r="F11" s="55">
        <v>8499</v>
      </c>
      <c r="G11" s="56">
        <v>0</v>
      </c>
      <c r="H11" s="56">
        <f t="shared" si="1"/>
        <v>21439</v>
      </c>
    </row>
    <row r="12" spans="1:8" ht="17.100000000000001" customHeight="1" thickBot="1" x14ac:dyDescent="0.2">
      <c r="A12" s="79" t="s">
        <v>731</v>
      </c>
      <c r="B12" s="66">
        <f t="shared" ref="B12:G12" si="3">SUM(B13:B17)</f>
        <v>-185</v>
      </c>
      <c r="C12" s="66">
        <f t="shared" si="3"/>
        <v>-48700</v>
      </c>
      <c r="D12" s="66">
        <f t="shared" si="3"/>
        <v>-36597</v>
      </c>
      <c r="E12" s="66">
        <f t="shared" si="3"/>
        <v>-150</v>
      </c>
      <c r="F12" s="66">
        <f t="shared" si="3"/>
        <v>-53642</v>
      </c>
      <c r="G12" s="67">
        <f t="shared" si="3"/>
        <v>0</v>
      </c>
      <c r="H12" s="67">
        <f t="shared" si="1"/>
        <v>-102677</v>
      </c>
    </row>
    <row r="13" spans="1:8" ht="15" hidden="1" customHeight="1" x14ac:dyDescent="0.15">
      <c r="A13" s="444" t="s">
        <v>25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6">
        <v>0</v>
      </c>
      <c r="H13" s="1491">
        <f t="shared" si="1"/>
        <v>0</v>
      </c>
    </row>
    <row r="14" spans="1:8" ht="15" customHeight="1" x14ac:dyDescent="0.15">
      <c r="A14" s="444" t="s">
        <v>683</v>
      </c>
      <c r="B14" s="55">
        <v>-185</v>
      </c>
      <c r="C14" s="55">
        <v>-36995</v>
      </c>
      <c r="D14" s="55">
        <v>-36597</v>
      </c>
      <c r="E14" s="55">
        <v>0</v>
      </c>
      <c r="F14" s="55">
        <v>0</v>
      </c>
      <c r="G14" s="56">
        <v>0</v>
      </c>
      <c r="H14" s="56">
        <f t="shared" si="1"/>
        <v>-37180</v>
      </c>
    </row>
    <row r="15" spans="1:8" ht="21" x14ac:dyDescent="0.15">
      <c r="A15" s="444" t="s">
        <v>687</v>
      </c>
      <c r="B15" s="55">
        <v>0</v>
      </c>
      <c r="C15" s="55">
        <v>0</v>
      </c>
      <c r="D15" s="55">
        <v>0</v>
      </c>
      <c r="E15" s="55">
        <v>0</v>
      </c>
      <c r="F15" s="55">
        <v>-39330</v>
      </c>
      <c r="G15" s="56">
        <v>0</v>
      </c>
      <c r="H15" s="56">
        <f t="shared" si="1"/>
        <v>-39330</v>
      </c>
    </row>
    <row r="16" spans="1:8" ht="15" hidden="1" customHeight="1" x14ac:dyDescent="0.15">
      <c r="A16" s="444" t="s">
        <v>1060</v>
      </c>
      <c r="B16" s="55"/>
      <c r="C16" s="55"/>
      <c r="D16" s="55"/>
      <c r="E16" s="55"/>
      <c r="F16" s="55"/>
      <c r="G16" s="56"/>
      <c r="H16" s="56">
        <f t="shared" si="1"/>
        <v>0</v>
      </c>
    </row>
    <row r="17" spans="1:8" ht="15" customHeight="1" thickBot="1" x14ac:dyDescent="0.2">
      <c r="A17" s="444" t="s">
        <v>688</v>
      </c>
      <c r="B17" s="55">
        <v>0</v>
      </c>
      <c r="C17" s="55">
        <v>-11705</v>
      </c>
      <c r="D17" s="55">
        <v>0</v>
      </c>
      <c r="E17" s="55">
        <v>-150</v>
      </c>
      <c r="F17" s="55">
        <v>-14312</v>
      </c>
      <c r="G17" s="55">
        <v>0</v>
      </c>
      <c r="H17" s="56">
        <f>B17+C17+E17+F17+G17</f>
        <v>-26167</v>
      </c>
    </row>
    <row r="18" spans="1:8" ht="30" customHeight="1" thickBot="1" x14ac:dyDescent="0.2">
      <c r="A18" s="79" t="s">
        <v>1164</v>
      </c>
      <c r="B18" s="66">
        <f t="shared" ref="B18:H18" si="4">B4+B5+B12</f>
        <v>39</v>
      </c>
      <c r="C18" s="66">
        <f t="shared" si="4"/>
        <v>1028560</v>
      </c>
      <c r="D18" s="66">
        <f t="shared" si="4"/>
        <v>749173</v>
      </c>
      <c r="E18" s="66">
        <f t="shared" si="4"/>
        <v>22227</v>
      </c>
      <c r="F18" s="66">
        <f t="shared" si="4"/>
        <v>163006</v>
      </c>
      <c r="G18" s="67">
        <f t="shared" si="4"/>
        <v>4728</v>
      </c>
      <c r="H18" s="67">
        <f t="shared" si="4"/>
        <v>1218560</v>
      </c>
    </row>
    <row r="19" spans="1:8" ht="30" customHeight="1" thickBot="1" x14ac:dyDescent="0.2">
      <c r="A19" s="79" t="s">
        <v>1165</v>
      </c>
      <c r="B19" s="66">
        <f>B64</f>
        <v>-223</v>
      </c>
      <c r="C19" s="66">
        <f t="shared" ref="C19:G19" si="5">C64</f>
        <v>-625151</v>
      </c>
      <c r="D19" s="66">
        <f t="shared" si="5"/>
        <v>-478180</v>
      </c>
      <c r="E19" s="66">
        <f t="shared" si="5"/>
        <v>-16092</v>
      </c>
      <c r="F19" s="66">
        <f t="shared" si="5"/>
        <v>0</v>
      </c>
      <c r="G19" s="67">
        <f t="shared" si="5"/>
        <v>0</v>
      </c>
      <c r="H19" s="67">
        <f>B19+C19+E19+F19+G19</f>
        <v>-641466</v>
      </c>
    </row>
    <row r="20" spans="1:8" ht="17.100000000000001" customHeight="1" thickBot="1" x14ac:dyDescent="0.2">
      <c r="A20" s="79" t="s">
        <v>732</v>
      </c>
      <c r="B20" s="66">
        <f t="shared" ref="B20:G20" si="6">SUM(B21:B27)</f>
        <v>184</v>
      </c>
      <c r="C20" s="66">
        <f t="shared" si="6"/>
        <v>-56042</v>
      </c>
      <c r="D20" s="66">
        <f t="shared" si="6"/>
        <v>-21029</v>
      </c>
      <c r="E20" s="66">
        <f t="shared" si="6"/>
        <v>-981</v>
      </c>
      <c r="F20" s="66">
        <f t="shared" si="6"/>
        <v>0</v>
      </c>
      <c r="G20" s="67">
        <f t="shared" si="6"/>
        <v>0</v>
      </c>
      <c r="H20" s="67">
        <f t="shared" ref="H20:H27" si="7">B20+C20+E20+F20+G20</f>
        <v>-56839</v>
      </c>
    </row>
    <row r="21" spans="1:8" ht="15" customHeight="1" x14ac:dyDescent="0.15">
      <c r="A21" s="444" t="s">
        <v>392</v>
      </c>
      <c r="B21" s="55">
        <v>-1</v>
      </c>
      <c r="C21" s="55">
        <v>-92840</v>
      </c>
      <c r="D21" s="55">
        <v>-57397</v>
      </c>
      <c r="E21" s="55">
        <v>-1131</v>
      </c>
      <c r="F21" s="55">
        <v>0</v>
      </c>
      <c r="G21" s="55">
        <v>0</v>
      </c>
      <c r="H21" s="56">
        <f t="shared" si="7"/>
        <v>-93972</v>
      </c>
    </row>
    <row r="22" spans="1:8" ht="15" hidden="1" customHeight="1" x14ac:dyDescent="0.15">
      <c r="A22" s="444" t="s">
        <v>1060</v>
      </c>
      <c r="B22" s="55"/>
      <c r="C22" s="55"/>
      <c r="D22" s="55"/>
      <c r="E22" s="55"/>
      <c r="F22" s="55"/>
      <c r="G22" s="56"/>
      <c r="H22" s="56">
        <f t="shared" si="7"/>
        <v>0</v>
      </c>
    </row>
    <row r="23" spans="1:8" ht="15" customHeight="1" x14ac:dyDescent="0.15">
      <c r="A23" s="444" t="s">
        <v>682</v>
      </c>
      <c r="B23" s="55">
        <v>0</v>
      </c>
      <c r="C23" s="55">
        <v>-41</v>
      </c>
      <c r="D23" s="55">
        <v>-25</v>
      </c>
      <c r="E23" s="55">
        <v>150</v>
      </c>
      <c r="F23" s="55">
        <v>0</v>
      </c>
      <c r="G23" s="56">
        <v>0</v>
      </c>
      <c r="H23" s="56">
        <f t="shared" si="7"/>
        <v>109</v>
      </c>
    </row>
    <row r="24" spans="1:8" ht="17.100000000000001" hidden="1" customHeight="1" x14ac:dyDescent="0.15">
      <c r="A24" s="444" t="s">
        <v>25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6">
        <v>0</v>
      </c>
      <c r="H24" s="56">
        <f t="shared" si="7"/>
        <v>0</v>
      </c>
    </row>
    <row r="25" spans="1:8" ht="15" customHeight="1" x14ac:dyDescent="0.15">
      <c r="A25" s="444" t="s">
        <v>683</v>
      </c>
      <c r="B25" s="55">
        <v>185</v>
      </c>
      <c r="C25" s="55">
        <v>36989</v>
      </c>
      <c r="D25" s="55">
        <v>36591</v>
      </c>
      <c r="E25" s="55">
        <v>0</v>
      </c>
      <c r="F25" s="55">
        <v>0</v>
      </c>
      <c r="G25" s="56">
        <v>0</v>
      </c>
      <c r="H25" s="56">
        <f t="shared" si="7"/>
        <v>37174</v>
      </c>
    </row>
    <row r="26" spans="1:8" ht="15" hidden="1" customHeight="1" x14ac:dyDescent="0.15">
      <c r="A26" s="444" t="s">
        <v>1060</v>
      </c>
      <c r="B26" s="55"/>
      <c r="C26" s="55"/>
      <c r="D26" s="55"/>
      <c r="E26" s="55"/>
      <c r="F26" s="55"/>
      <c r="G26" s="56"/>
      <c r="H26" s="56">
        <f t="shared" si="7"/>
        <v>0</v>
      </c>
    </row>
    <row r="27" spans="1:8" ht="15" customHeight="1" thickBot="1" x14ac:dyDescent="0.2">
      <c r="A27" s="444" t="s">
        <v>688</v>
      </c>
      <c r="B27" s="55">
        <v>0</v>
      </c>
      <c r="C27" s="55">
        <v>-150</v>
      </c>
      <c r="D27" s="55">
        <v>-198</v>
      </c>
      <c r="E27" s="55">
        <v>0</v>
      </c>
      <c r="F27" s="55">
        <v>0</v>
      </c>
      <c r="G27" s="55">
        <v>0</v>
      </c>
      <c r="H27" s="56">
        <f t="shared" si="7"/>
        <v>-150</v>
      </c>
    </row>
    <row r="28" spans="1:8" ht="30" customHeight="1" thickBot="1" x14ac:dyDescent="0.2">
      <c r="A28" s="79" t="s">
        <v>1166</v>
      </c>
      <c r="B28" s="66">
        <f t="shared" ref="B28:H28" si="8">B19+B20</f>
        <v>-39</v>
      </c>
      <c r="C28" s="66">
        <f t="shared" si="8"/>
        <v>-681193</v>
      </c>
      <c r="D28" s="66">
        <f t="shared" si="8"/>
        <v>-499209</v>
      </c>
      <c r="E28" s="66">
        <f t="shared" si="8"/>
        <v>-17073</v>
      </c>
      <c r="F28" s="66">
        <f t="shared" si="8"/>
        <v>0</v>
      </c>
      <c r="G28" s="67">
        <f t="shared" si="8"/>
        <v>0</v>
      </c>
      <c r="H28" s="67">
        <f t="shared" si="8"/>
        <v>-698305</v>
      </c>
    </row>
    <row r="29" spans="1:8" ht="30" customHeight="1" thickBot="1" x14ac:dyDescent="0.2">
      <c r="A29" s="79" t="s">
        <v>1167</v>
      </c>
      <c r="B29" s="66">
        <f>B68</f>
        <v>0</v>
      </c>
      <c r="C29" s="66">
        <f t="shared" ref="C29:G29" si="9">C68</f>
        <v>-10</v>
      </c>
      <c r="D29" s="66">
        <f t="shared" si="9"/>
        <v>0</v>
      </c>
      <c r="E29" s="66">
        <f t="shared" si="9"/>
        <v>0</v>
      </c>
      <c r="F29" s="66">
        <f t="shared" si="9"/>
        <v>0</v>
      </c>
      <c r="G29" s="67">
        <f t="shared" si="9"/>
        <v>-1196</v>
      </c>
      <c r="H29" s="67">
        <f>B29+C29+E29+F29+G29</f>
        <v>-1206</v>
      </c>
    </row>
    <row r="30" spans="1:8" ht="15" hidden="1" customHeight="1" x14ac:dyDescent="0.15">
      <c r="A30" s="444" t="s">
        <v>316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6">
        <v>0</v>
      </c>
      <c r="H30" s="56">
        <f>B30+C30+E30+F30+G30</f>
        <v>0</v>
      </c>
    </row>
    <row r="31" spans="1:8" ht="15" hidden="1" customHeight="1" thickBot="1" x14ac:dyDescent="0.2">
      <c r="A31" s="444" t="s">
        <v>350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6">
        <v>0</v>
      </c>
      <c r="H31" s="56">
        <f>B31+C31+E31+F31+G31</f>
        <v>0</v>
      </c>
    </row>
    <row r="32" spans="1:8" ht="30" customHeight="1" thickBot="1" x14ac:dyDescent="0.2">
      <c r="A32" s="79" t="s">
        <v>1168</v>
      </c>
      <c r="B32" s="66">
        <f t="shared" ref="B32:G32" si="10">SUM(B29:B31)</f>
        <v>0</v>
      </c>
      <c r="C32" s="66">
        <f t="shared" si="10"/>
        <v>-10</v>
      </c>
      <c r="D32" s="66">
        <f t="shared" si="10"/>
        <v>0</v>
      </c>
      <c r="E32" s="66">
        <f t="shared" si="10"/>
        <v>0</v>
      </c>
      <c r="F32" s="66">
        <f t="shared" si="10"/>
        <v>0</v>
      </c>
      <c r="G32" s="67">
        <f t="shared" si="10"/>
        <v>-1196</v>
      </c>
      <c r="H32" s="67">
        <f>SUM(B32:G32)</f>
        <v>-1206</v>
      </c>
    </row>
    <row r="33" spans="1:8" ht="30" customHeight="1" thickBot="1" x14ac:dyDescent="0.2">
      <c r="A33" s="79" t="s">
        <v>1169</v>
      </c>
      <c r="B33" s="66">
        <f t="shared" ref="B33:H33" si="11">B18+B28+B32</f>
        <v>0</v>
      </c>
      <c r="C33" s="66">
        <f t="shared" si="11"/>
        <v>347357</v>
      </c>
      <c r="D33" s="66">
        <f t="shared" si="11"/>
        <v>249964</v>
      </c>
      <c r="E33" s="66">
        <f t="shared" si="11"/>
        <v>5154</v>
      </c>
      <c r="F33" s="66">
        <f t="shared" si="11"/>
        <v>163006</v>
      </c>
      <c r="G33" s="67">
        <f t="shared" si="11"/>
        <v>3532</v>
      </c>
      <c r="H33" s="67">
        <f t="shared" si="11"/>
        <v>519049</v>
      </c>
    </row>
    <row r="36" spans="1:8" x14ac:dyDescent="0.15">
      <c r="A36" s="736"/>
      <c r="B36" s="737"/>
      <c r="C36" s="737"/>
      <c r="D36" s="737"/>
      <c r="E36" s="737"/>
      <c r="F36" s="737"/>
      <c r="G36" s="737"/>
      <c r="H36" s="136"/>
    </row>
    <row r="37" spans="1:8" ht="11.25" thickBot="1" x14ac:dyDescent="0.2"/>
    <row r="38" spans="1:8" ht="30" customHeight="1" thickBot="1" x14ac:dyDescent="0.2">
      <c r="A38" s="1785" t="s">
        <v>992</v>
      </c>
      <c r="B38" s="1787" t="s">
        <v>26</v>
      </c>
      <c r="C38" s="1788" t="s">
        <v>733</v>
      </c>
      <c r="D38" s="1788"/>
      <c r="E38" s="740" t="s">
        <v>191</v>
      </c>
      <c r="F38" s="1779" t="s">
        <v>680</v>
      </c>
      <c r="G38" s="1779" t="s">
        <v>358</v>
      </c>
      <c r="H38" s="1781" t="s">
        <v>192</v>
      </c>
    </row>
    <row r="39" spans="1:8" ht="48" customHeight="1" x14ac:dyDescent="0.15">
      <c r="A39" s="1786"/>
      <c r="B39" s="1780"/>
      <c r="C39" s="741"/>
      <c r="D39" s="742" t="s">
        <v>389</v>
      </c>
      <c r="E39" s="741"/>
      <c r="F39" s="1780"/>
      <c r="G39" s="1780"/>
      <c r="H39" s="1782"/>
    </row>
    <row r="40" spans="1:8" ht="30" customHeight="1" thickBot="1" x14ac:dyDescent="0.2">
      <c r="A40" s="434" t="s">
        <v>985</v>
      </c>
      <c r="B40" s="743">
        <v>5537</v>
      </c>
      <c r="C40" s="743">
        <v>876331</v>
      </c>
      <c r="D40" s="743">
        <v>696619</v>
      </c>
      <c r="E40" s="743">
        <v>26177</v>
      </c>
      <c r="F40" s="743">
        <v>99366</v>
      </c>
      <c r="G40" s="744">
        <v>4728</v>
      </c>
      <c r="H40" s="744">
        <f t="shared" ref="H40:H52" si="12">B40+C40+E40+F40+G40</f>
        <v>1012139</v>
      </c>
    </row>
    <row r="41" spans="1:8" ht="17.100000000000001" customHeight="1" thickBot="1" x14ac:dyDescent="0.2">
      <c r="A41" s="79" t="s">
        <v>730</v>
      </c>
      <c r="B41" s="66">
        <f t="shared" ref="B41:G41" si="13">SUM(B42:B47)</f>
        <v>0</v>
      </c>
      <c r="C41" s="66">
        <f t="shared" si="13"/>
        <v>129712</v>
      </c>
      <c r="D41" s="66">
        <f t="shared" si="13"/>
        <v>64440</v>
      </c>
      <c r="E41" s="66">
        <f t="shared" si="13"/>
        <v>95</v>
      </c>
      <c r="F41" s="66">
        <f t="shared" si="13"/>
        <v>93313</v>
      </c>
      <c r="G41" s="67">
        <f t="shared" si="13"/>
        <v>0</v>
      </c>
      <c r="H41" s="67">
        <f t="shared" si="12"/>
        <v>223120</v>
      </c>
    </row>
    <row r="42" spans="1:8" ht="15" customHeight="1" x14ac:dyDescent="0.15">
      <c r="A42" s="536" t="s">
        <v>23</v>
      </c>
      <c r="B42" s="43">
        <v>0</v>
      </c>
      <c r="C42" s="43">
        <v>41977</v>
      </c>
      <c r="D42" s="43">
        <v>4936</v>
      </c>
      <c r="E42" s="43">
        <v>83</v>
      </c>
      <c r="F42" s="43">
        <v>67368</v>
      </c>
      <c r="G42" s="44">
        <v>0</v>
      </c>
      <c r="H42" s="44">
        <f t="shared" si="12"/>
        <v>109428</v>
      </c>
    </row>
    <row r="43" spans="1:8" ht="15" customHeight="1" x14ac:dyDescent="0.15">
      <c r="A43" s="444" t="s">
        <v>681</v>
      </c>
      <c r="B43" s="55">
        <v>0</v>
      </c>
      <c r="C43" s="55">
        <v>192</v>
      </c>
      <c r="D43" s="55">
        <v>9</v>
      </c>
      <c r="E43" s="55">
        <v>0</v>
      </c>
      <c r="F43" s="55">
        <v>0</v>
      </c>
      <c r="G43" s="56">
        <v>0</v>
      </c>
      <c r="H43" s="56">
        <f t="shared" si="12"/>
        <v>192</v>
      </c>
    </row>
    <row r="44" spans="1:8" ht="15" customHeight="1" x14ac:dyDescent="0.15">
      <c r="A44" s="444" t="s">
        <v>81</v>
      </c>
      <c r="B44" s="55">
        <v>0</v>
      </c>
      <c r="C44" s="55">
        <v>69374</v>
      </c>
      <c r="D44" s="55">
        <v>46556</v>
      </c>
      <c r="E44" s="55">
        <v>0</v>
      </c>
      <c r="F44" s="55">
        <v>0</v>
      </c>
      <c r="G44" s="56">
        <v>0</v>
      </c>
      <c r="H44" s="56">
        <f t="shared" si="12"/>
        <v>69374</v>
      </c>
    </row>
    <row r="45" spans="1:8" ht="15" customHeight="1" x14ac:dyDescent="0.15">
      <c r="A45" s="444" t="s">
        <v>86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6">
        <v>0</v>
      </c>
      <c r="H45" s="56">
        <f t="shared" si="12"/>
        <v>0</v>
      </c>
    </row>
    <row r="46" spans="1:8" ht="15" customHeight="1" x14ac:dyDescent="0.15">
      <c r="A46" s="444" t="s">
        <v>742</v>
      </c>
      <c r="B46" s="55">
        <v>0</v>
      </c>
      <c r="C46" s="55">
        <v>0</v>
      </c>
      <c r="D46" s="55">
        <v>0</v>
      </c>
      <c r="E46" s="55">
        <v>0</v>
      </c>
      <c r="F46" s="55">
        <v>14968</v>
      </c>
      <c r="G46" s="56">
        <v>0</v>
      </c>
      <c r="H46" s="56">
        <f t="shared" si="12"/>
        <v>14968</v>
      </c>
    </row>
    <row r="47" spans="1:8" ht="15" customHeight="1" thickBot="1" x14ac:dyDescent="0.2">
      <c r="A47" s="444" t="s">
        <v>682</v>
      </c>
      <c r="B47" s="55">
        <v>0</v>
      </c>
      <c r="C47" s="55">
        <v>18169</v>
      </c>
      <c r="D47" s="55">
        <v>12939</v>
      </c>
      <c r="E47" s="55">
        <v>12</v>
      </c>
      <c r="F47" s="55">
        <v>10977</v>
      </c>
      <c r="G47" s="56">
        <v>0</v>
      </c>
      <c r="H47" s="56">
        <f t="shared" si="12"/>
        <v>29158</v>
      </c>
    </row>
    <row r="48" spans="1:8" ht="17.100000000000001" customHeight="1" thickBot="1" x14ac:dyDescent="0.2">
      <c r="A48" s="79" t="s">
        <v>731</v>
      </c>
      <c r="B48" s="66">
        <f t="shared" ref="B48:G48" si="14">SUM(B49:B53)</f>
        <v>-5313</v>
      </c>
      <c r="C48" s="66">
        <f t="shared" si="14"/>
        <v>-19668</v>
      </c>
      <c r="D48" s="66">
        <f t="shared" si="14"/>
        <v>-13205</v>
      </c>
      <c r="E48" s="66">
        <f t="shared" si="14"/>
        <v>-3902</v>
      </c>
      <c r="F48" s="66">
        <f t="shared" si="14"/>
        <v>-98078</v>
      </c>
      <c r="G48" s="67">
        <f t="shared" si="14"/>
        <v>0</v>
      </c>
      <c r="H48" s="67">
        <f t="shared" si="12"/>
        <v>-126961</v>
      </c>
    </row>
    <row r="49" spans="1:8" ht="15" customHeight="1" x14ac:dyDescent="0.15">
      <c r="A49" s="444" t="s">
        <v>25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6">
        <v>0</v>
      </c>
      <c r="H49" s="1491">
        <f t="shared" si="12"/>
        <v>0</v>
      </c>
    </row>
    <row r="50" spans="1:8" ht="15" customHeight="1" x14ac:dyDescent="0.15">
      <c r="A50" s="444" t="s">
        <v>683</v>
      </c>
      <c r="B50" s="55">
        <v>0</v>
      </c>
      <c r="C50" s="55">
        <v>-3201</v>
      </c>
      <c r="D50" s="55">
        <v>-1407</v>
      </c>
      <c r="E50" s="55">
        <v>0</v>
      </c>
      <c r="F50" s="55">
        <v>0</v>
      </c>
      <c r="G50" s="56">
        <v>0</v>
      </c>
      <c r="H50" s="56">
        <f t="shared" si="12"/>
        <v>-3201</v>
      </c>
    </row>
    <row r="51" spans="1:8" ht="15" customHeight="1" x14ac:dyDescent="0.15">
      <c r="A51" s="444" t="s">
        <v>687</v>
      </c>
      <c r="B51" s="55">
        <v>0</v>
      </c>
      <c r="C51" s="55">
        <v>0</v>
      </c>
      <c r="D51" s="55">
        <v>0</v>
      </c>
      <c r="E51" s="55">
        <v>0</v>
      </c>
      <c r="F51" s="55">
        <v>-69374</v>
      </c>
      <c r="G51" s="56">
        <v>0</v>
      </c>
      <c r="H51" s="56">
        <f t="shared" si="12"/>
        <v>-69374</v>
      </c>
    </row>
    <row r="52" spans="1:8" ht="15" customHeight="1" x14ac:dyDescent="0.15">
      <c r="A52" s="444" t="s">
        <v>275</v>
      </c>
      <c r="B52" s="55">
        <v>0</v>
      </c>
      <c r="C52" s="55">
        <v>-8482</v>
      </c>
      <c r="D52" s="55">
        <v>-8482</v>
      </c>
      <c r="E52" s="55">
        <v>0</v>
      </c>
      <c r="F52" s="55">
        <v>-1636</v>
      </c>
      <c r="G52" s="56">
        <v>0</v>
      </c>
      <c r="H52" s="56">
        <f t="shared" si="12"/>
        <v>-10118</v>
      </c>
    </row>
    <row r="53" spans="1:8" ht="15" customHeight="1" thickBot="1" x14ac:dyDescent="0.2">
      <c r="A53" s="444" t="s">
        <v>688</v>
      </c>
      <c r="B53" s="55">
        <v>-5313</v>
      </c>
      <c r="C53" s="55">
        <v>-7985</v>
      </c>
      <c r="D53" s="55">
        <v>-3316</v>
      </c>
      <c r="E53" s="55">
        <v>-3902</v>
      </c>
      <c r="F53" s="55">
        <v>-27068</v>
      </c>
      <c r="G53" s="56">
        <v>0</v>
      </c>
      <c r="H53" s="56">
        <f>B53+C53+E53+F53+G53</f>
        <v>-44268</v>
      </c>
    </row>
    <row r="54" spans="1:8" ht="30" customHeight="1" thickBot="1" x14ac:dyDescent="0.2">
      <c r="A54" s="79" t="s">
        <v>986</v>
      </c>
      <c r="B54" s="66">
        <f t="shared" ref="B54:H54" si="15">B40+B41+B48</f>
        <v>224</v>
      </c>
      <c r="C54" s="66">
        <f t="shared" si="15"/>
        <v>986375</v>
      </c>
      <c r="D54" s="66">
        <f t="shared" si="15"/>
        <v>747854</v>
      </c>
      <c r="E54" s="66">
        <f t="shared" si="15"/>
        <v>22370</v>
      </c>
      <c r="F54" s="66">
        <f t="shared" si="15"/>
        <v>94601</v>
      </c>
      <c r="G54" s="67">
        <f t="shared" si="15"/>
        <v>4728</v>
      </c>
      <c r="H54" s="67">
        <f t="shared" si="15"/>
        <v>1108298</v>
      </c>
    </row>
    <row r="55" spans="1:8" ht="30" customHeight="1" thickBot="1" x14ac:dyDescent="0.2">
      <c r="A55" s="79" t="s">
        <v>987</v>
      </c>
      <c r="B55" s="66">
        <v>-5155</v>
      </c>
      <c r="C55" s="66">
        <v>-532519</v>
      </c>
      <c r="D55" s="66">
        <v>-407013</v>
      </c>
      <c r="E55" s="66">
        <v>-19110</v>
      </c>
      <c r="F55" s="66">
        <v>0</v>
      </c>
      <c r="G55" s="67">
        <v>0</v>
      </c>
      <c r="H55" s="67">
        <f>B55+C55+E55+F55+G55</f>
        <v>-556784</v>
      </c>
    </row>
    <row r="56" spans="1:8" ht="17.100000000000001" customHeight="1" thickBot="1" x14ac:dyDescent="0.2">
      <c r="A56" s="79" t="s">
        <v>732</v>
      </c>
      <c r="B56" s="66">
        <f t="shared" ref="B56:G56" si="16">SUM(B57:B63)</f>
        <v>4932</v>
      </c>
      <c r="C56" s="66">
        <f t="shared" si="16"/>
        <v>-92632</v>
      </c>
      <c r="D56" s="66">
        <f t="shared" si="16"/>
        <v>-71167</v>
      </c>
      <c r="E56" s="66">
        <f t="shared" si="16"/>
        <v>3018</v>
      </c>
      <c r="F56" s="66">
        <f t="shared" si="16"/>
        <v>0</v>
      </c>
      <c r="G56" s="67">
        <f t="shared" si="16"/>
        <v>0</v>
      </c>
      <c r="H56" s="67">
        <f t="shared" ref="H56:H63" si="17">B56+C56+E56+F56+G56</f>
        <v>-84682</v>
      </c>
    </row>
    <row r="57" spans="1:8" ht="15" customHeight="1" x14ac:dyDescent="0.15">
      <c r="A57" s="444" t="s">
        <v>392</v>
      </c>
      <c r="B57" s="55">
        <v>-4</v>
      </c>
      <c r="C57" s="55">
        <v>-91233</v>
      </c>
      <c r="D57" s="55">
        <v>-59064</v>
      </c>
      <c r="E57" s="55">
        <v>-1119</v>
      </c>
      <c r="F57" s="55">
        <v>0</v>
      </c>
      <c r="G57" s="56">
        <v>0</v>
      </c>
      <c r="H57" s="56">
        <f t="shared" si="17"/>
        <v>-92356</v>
      </c>
    </row>
    <row r="58" spans="1:8" ht="15" customHeight="1" x14ac:dyDescent="0.15">
      <c r="A58" s="444" t="s">
        <v>86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6">
        <v>0</v>
      </c>
      <c r="H58" s="56">
        <f t="shared" si="17"/>
        <v>0</v>
      </c>
    </row>
    <row r="59" spans="1:8" ht="15" customHeight="1" x14ac:dyDescent="0.15">
      <c r="A59" s="444" t="s">
        <v>682</v>
      </c>
      <c r="B59" s="55">
        <v>-1</v>
      </c>
      <c r="C59" s="55">
        <v>-22325</v>
      </c>
      <c r="D59" s="55">
        <v>-19724</v>
      </c>
      <c r="E59" s="55">
        <v>0</v>
      </c>
      <c r="F59" s="55">
        <v>0</v>
      </c>
      <c r="G59" s="56">
        <v>0</v>
      </c>
      <c r="H59" s="56">
        <f t="shared" si="17"/>
        <v>-22326</v>
      </c>
    </row>
    <row r="60" spans="1:8" ht="15" customHeight="1" x14ac:dyDescent="0.15">
      <c r="A60" s="444" t="s">
        <v>25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6">
        <v>0</v>
      </c>
      <c r="H60" s="56">
        <f t="shared" si="17"/>
        <v>0</v>
      </c>
    </row>
    <row r="61" spans="1:8" ht="15" customHeight="1" x14ac:dyDescent="0.15">
      <c r="A61" s="444" t="s">
        <v>683</v>
      </c>
      <c r="B61" s="55">
        <v>0</v>
      </c>
      <c r="C61" s="55">
        <v>3202</v>
      </c>
      <c r="D61" s="55">
        <v>1408</v>
      </c>
      <c r="E61" s="55">
        <v>0</v>
      </c>
      <c r="F61" s="55">
        <v>0</v>
      </c>
      <c r="G61" s="56">
        <v>0</v>
      </c>
      <c r="H61" s="56">
        <f t="shared" si="17"/>
        <v>3202</v>
      </c>
    </row>
    <row r="62" spans="1:8" ht="15" customHeight="1" x14ac:dyDescent="0.15">
      <c r="A62" s="444" t="s">
        <v>275</v>
      </c>
      <c r="B62" s="55">
        <v>0</v>
      </c>
      <c r="C62" s="55">
        <v>4558</v>
      </c>
      <c r="D62" s="55">
        <v>4558</v>
      </c>
      <c r="E62" s="55">
        <v>0</v>
      </c>
      <c r="F62" s="55">
        <v>0</v>
      </c>
      <c r="G62" s="56">
        <v>0</v>
      </c>
      <c r="H62" s="56">
        <f t="shared" si="17"/>
        <v>4558</v>
      </c>
    </row>
    <row r="63" spans="1:8" ht="15" customHeight="1" thickBot="1" x14ac:dyDescent="0.2">
      <c r="A63" s="444" t="s">
        <v>688</v>
      </c>
      <c r="B63" s="55">
        <v>4937</v>
      </c>
      <c r="C63" s="55">
        <v>13166</v>
      </c>
      <c r="D63" s="55">
        <v>1655</v>
      </c>
      <c r="E63" s="55">
        <v>4137</v>
      </c>
      <c r="F63" s="55">
        <v>0</v>
      </c>
      <c r="G63" s="56">
        <v>0</v>
      </c>
      <c r="H63" s="56">
        <f t="shared" si="17"/>
        <v>22240</v>
      </c>
    </row>
    <row r="64" spans="1:8" ht="30" customHeight="1" thickBot="1" x14ac:dyDescent="0.2">
      <c r="A64" s="79" t="s">
        <v>988</v>
      </c>
      <c r="B64" s="66">
        <f t="shared" ref="B64:H64" si="18">B55+B56</f>
        <v>-223</v>
      </c>
      <c r="C64" s="66">
        <f t="shared" si="18"/>
        <v>-625151</v>
      </c>
      <c r="D64" s="66">
        <f t="shared" si="18"/>
        <v>-478180</v>
      </c>
      <c r="E64" s="66">
        <f t="shared" si="18"/>
        <v>-16092</v>
      </c>
      <c r="F64" s="66">
        <f t="shared" si="18"/>
        <v>0</v>
      </c>
      <c r="G64" s="67">
        <f t="shared" si="18"/>
        <v>0</v>
      </c>
      <c r="H64" s="67">
        <f t="shared" si="18"/>
        <v>-641466</v>
      </c>
    </row>
    <row r="65" spans="1:8" ht="30" customHeight="1" thickBot="1" x14ac:dyDescent="0.2">
      <c r="A65" s="79" t="s">
        <v>989</v>
      </c>
      <c r="B65" s="66">
        <v>0</v>
      </c>
      <c r="C65" s="66">
        <v>-10</v>
      </c>
      <c r="D65" s="66">
        <v>0</v>
      </c>
      <c r="E65" s="66">
        <v>0</v>
      </c>
      <c r="F65" s="66">
        <v>0</v>
      </c>
      <c r="G65" s="67">
        <v>0</v>
      </c>
      <c r="H65" s="67">
        <f>B65+C65+E65+F65+G65</f>
        <v>-10</v>
      </c>
    </row>
    <row r="66" spans="1:8" ht="15" customHeight="1" x14ac:dyDescent="0.15">
      <c r="A66" s="444" t="s">
        <v>316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6">
        <v>-1196</v>
      </c>
      <c r="H66" s="56">
        <f>B66+C66+E66+F66+G66</f>
        <v>-1196</v>
      </c>
    </row>
    <row r="67" spans="1:8" ht="15" customHeight="1" thickBot="1" x14ac:dyDescent="0.2">
      <c r="A67" s="444" t="s">
        <v>350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6">
        <v>0</v>
      </c>
      <c r="H67" s="56">
        <f>B67+C67+E67+F67+G67</f>
        <v>0</v>
      </c>
    </row>
    <row r="68" spans="1:8" ht="30" customHeight="1" thickBot="1" x14ac:dyDescent="0.2">
      <c r="A68" s="79" t="s">
        <v>990</v>
      </c>
      <c r="B68" s="66">
        <f t="shared" ref="B68:G68" si="19">SUM(B65:B67)</f>
        <v>0</v>
      </c>
      <c r="C68" s="66">
        <f t="shared" si="19"/>
        <v>-10</v>
      </c>
      <c r="D68" s="66">
        <f t="shared" si="19"/>
        <v>0</v>
      </c>
      <c r="E68" s="66">
        <f t="shared" si="19"/>
        <v>0</v>
      </c>
      <c r="F68" s="66">
        <f t="shared" si="19"/>
        <v>0</v>
      </c>
      <c r="G68" s="67">
        <f t="shared" si="19"/>
        <v>-1196</v>
      </c>
      <c r="H68" s="67">
        <f>H65+H66+H67</f>
        <v>-1206</v>
      </c>
    </row>
    <row r="69" spans="1:8" ht="30" customHeight="1" thickBot="1" x14ac:dyDescent="0.2">
      <c r="A69" s="79" t="s">
        <v>991</v>
      </c>
      <c r="B69" s="66">
        <f t="shared" ref="B69:H69" si="20">B54+B64+B68</f>
        <v>1</v>
      </c>
      <c r="C69" s="66">
        <f t="shared" si="20"/>
        <v>361214</v>
      </c>
      <c r="D69" s="66">
        <f t="shared" si="20"/>
        <v>269674</v>
      </c>
      <c r="E69" s="66">
        <f t="shared" si="20"/>
        <v>6278</v>
      </c>
      <c r="F69" s="66">
        <f t="shared" si="20"/>
        <v>94601</v>
      </c>
      <c r="G69" s="67">
        <f t="shared" si="20"/>
        <v>3532</v>
      </c>
      <c r="H69" s="67">
        <f t="shared" si="20"/>
        <v>465626</v>
      </c>
    </row>
    <row r="72" spans="1:8" x14ac:dyDescent="0.15">
      <c r="A72" s="736"/>
      <c r="B72" s="737"/>
      <c r="C72" s="737"/>
      <c r="D72" s="737"/>
      <c r="E72" s="737"/>
      <c r="F72" s="737"/>
      <c r="G72" s="737"/>
      <c r="H72" s="136"/>
    </row>
    <row r="75" spans="1:8" s="116" customFormat="1" x14ac:dyDescent="0.15">
      <c r="A75" s="738"/>
      <c r="B75" s="126"/>
      <c r="C75" s="126"/>
      <c r="D75" s="126"/>
      <c r="E75" s="126"/>
      <c r="F75" s="126"/>
    </row>
    <row r="76" spans="1:8" s="116" customFormat="1" x14ac:dyDescent="0.15">
      <c r="A76" s="738"/>
      <c r="B76" s="126"/>
      <c r="C76" s="126"/>
      <c r="D76" s="126"/>
      <c r="E76" s="126"/>
      <c r="F76" s="126"/>
    </row>
    <row r="77" spans="1:8" s="116" customFormat="1" x14ac:dyDescent="0.15">
      <c r="A77" s="738"/>
      <c r="B77" s="126"/>
      <c r="C77" s="126"/>
      <c r="D77" s="126"/>
      <c r="E77" s="126"/>
      <c r="F77" s="126"/>
    </row>
    <row r="78" spans="1:8" s="116" customFormat="1" x14ac:dyDescent="0.15">
      <c r="A78" s="738"/>
      <c r="B78" s="126"/>
      <c r="C78" s="126"/>
      <c r="D78" s="126"/>
      <c r="E78" s="126"/>
      <c r="F78" s="126"/>
    </row>
    <row r="79" spans="1:8" s="116" customFormat="1" x14ac:dyDescent="0.15">
      <c r="A79" s="738"/>
      <c r="B79" s="126"/>
      <c r="C79" s="126"/>
      <c r="D79" s="126"/>
      <c r="E79" s="126"/>
      <c r="F79" s="126"/>
    </row>
    <row r="80" spans="1:8" s="116" customFormat="1" x14ac:dyDescent="0.15">
      <c r="A80" s="738"/>
      <c r="B80" s="126"/>
      <c r="C80" s="126"/>
      <c r="D80" s="126"/>
      <c r="E80" s="126"/>
      <c r="F80" s="126"/>
    </row>
    <row r="81" spans="1:6" s="116" customFormat="1" x14ac:dyDescent="0.15">
      <c r="A81" s="738"/>
      <c r="B81" s="126"/>
      <c r="C81" s="126"/>
      <c r="D81" s="126"/>
      <c r="E81" s="126"/>
      <c r="F81" s="126"/>
    </row>
    <row r="82" spans="1:6" s="116" customFormat="1" x14ac:dyDescent="0.15">
      <c r="A82" s="738"/>
      <c r="B82" s="126"/>
      <c r="C82" s="126"/>
      <c r="D82" s="126"/>
      <c r="E82" s="126"/>
      <c r="F82" s="126"/>
    </row>
    <row r="83" spans="1:6" s="116" customFormat="1" x14ac:dyDescent="0.15">
      <c r="A83" s="738"/>
      <c r="B83" s="126"/>
      <c r="C83" s="126"/>
      <c r="D83" s="126"/>
      <c r="E83" s="126"/>
      <c r="F83" s="126"/>
    </row>
    <row r="84" spans="1:6" s="116" customFormat="1" x14ac:dyDescent="0.15">
      <c r="A84" s="738"/>
      <c r="B84" s="126"/>
      <c r="C84" s="126"/>
      <c r="D84" s="126"/>
      <c r="E84" s="126"/>
      <c r="F84" s="126"/>
    </row>
    <row r="85" spans="1:6" s="116" customFormat="1" x14ac:dyDescent="0.15">
      <c r="A85" s="738"/>
      <c r="B85" s="126"/>
      <c r="C85" s="126"/>
      <c r="D85" s="126"/>
      <c r="E85" s="126"/>
      <c r="F85" s="126"/>
    </row>
    <row r="86" spans="1:6" s="116" customFormat="1" x14ac:dyDescent="0.15">
      <c r="A86" s="738"/>
      <c r="B86" s="126"/>
      <c r="C86" s="126"/>
      <c r="D86" s="126"/>
      <c r="E86" s="126"/>
      <c r="F86" s="126"/>
    </row>
    <row r="87" spans="1:6" s="116" customFormat="1" x14ac:dyDescent="0.15">
      <c r="A87" s="738"/>
      <c r="B87" s="126"/>
      <c r="C87" s="126"/>
      <c r="D87" s="126"/>
      <c r="E87" s="126"/>
      <c r="F87" s="126"/>
    </row>
    <row r="88" spans="1:6" s="116" customFormat="1" x14ac:dyDescent="0.15">
      <c r="A88" s="738"/>
      <c r="B88" s="126"/>
      <c r="C88" s="126"/>
      <c r="D88" s="126"/>
      <c r="E88" s="126"/>
      <c r="F88" s="126"/>
    </row>
    <row r="89" spans="1:6" s="116" customFormat="1" x14ac:dyDescent="0.15">
      <c r="A89" s="738"/>
      <c r="B89" s="126"/>
      <c r="C89" s="126"/>
      <c r="D89" s="126"/>
      <c r="E89" s="126"/>
      <c r="F89" s="126"/>
    </row>
    <row r="90" spans="1:6" s="116" customFormat="1" x14ac:dyDescent="0.15">
      <c r="A90" s="738"/>
      <c r="B90" s="126"/>
      <c r="C90" s="126"/>
      <c r="D90" s="126"/>
      <c r="E90" s="126"/>
      <c r="F90" s="126"/>
    </row>
    <row r="91" spans="1:6" s="116" customFormat="1" x14ac:dyDescent="0.15">
      <c r="A91" s="738"/>
      <c r="B91" s="126"/>
      <c r="C91" s="126"/>
      <c r="D91" s="126"/>
      <c r="E91" s="126"/>
      <c r="F91" s="126"/>
    </row>
    <row r="92" spans="1:6" s="116" customFormat="1" x14ac:dyDescent="0.15">
      <c r="A92" s="738"/>
      <c r="B92" s="126"/>
      <c r="C92" s="126"/>
      <c r="D92" s="126"/>
      <c r="E92" s="126"/>
      <c r="F92" s="126"/>
    </row>
    <row r="93" spans="1:6" s="116" customFormat="1" x14ac:dyDescent="0.15">
      <c r="A93" s="738"/>
      <c r="B93" s="126"/>
      <c r="C93" s="126"/>
      <c r="D93" s="126"/>
      <c r="E93" s="126"/>
      <c r="F93" s="126"/>
    </row>
    <row r="94" spans="1:6" s="116" customFormat="1" x14ac:dyDescent="0.15">
      <c r="A94" s="738"/>
      <c r="B94" s="126"/>
      <c r="C94" s="126"/>
      <c r="D94" s="126"/>
      <c r="E94" s="126"/>
      <c r="F94" s="126"/>
    </row>
    <row r="95" spans="1:6" s="116" customFormat="1" x14ac:dyDescent="0.15">
      <c r="A95" s="738"/>
      <c r="B95" s="126"/>
      <c r="C95" s="126"/>
      <c r="D95" s="126"/>
      <c r="E95" s="126"/>
      <c r="F95" s="126"/>
    </row>
    <row r="96" spans="1:6" s="116" customFormat="1" x14ac:dyDescent="0.15">
      <c r="A96" s="738"/>
      <c r="B96" s="126"/>
      <c r="C96" s="126"/>
      <c r="D96" s="126"/>
      <c r="E96" s="126"/>
      <c r="F96" s="126"/>
    </row>
    <row r="97" spans="1:6" s="116" customFormat="1" x14ac:dyDescent="0.15">
      <c r="A97" s="738"/>
      <c r="B97" s="126"/>
      <c r="C97" s="126"/>
      <c r="D97" s="126"/>
      <c r="E97" s="126"/>
      <c r="F97" s="126"/>
    </row>
    <row r="98" spans="1:6" s="116" customFormat="1" x14ac:dyDescent="0.15">
      <c r="A98" s="738"/>
      <c r="B98" s="126"/>
      <c r="C98" s="126"/>
      <c r="D98" s="126"/>
      <c r="E98" s="126"/>
      <c r="F98" s="126"/>
    </row>
    <row r="99" spans="1:6" s="116" customFormat="1" x14ac:dyDescent="0.15">
      <c r="A99" s="738"/>
      <c r="B99" s="126"/>
      <c r="C99" s="126"/>
      <c r="D99" s="126"/>
      <c r="E99" s="126"/>
      <c r="F99" s="126"/>
    </row>
    <row r="100" spans="1:6" s="116" customFormat="1" x14ac:dyDescent="0.15">
      <c r="A100" s="738"/>
      <c r="B100" s="126"/>
      <c r="C100" s="126"/>
      <c r="D100" s="126"/>
      <c r="E100" s="126"/>
      <c r="F100" s="126"/>
    </row>
    <row r="101" spans="1:6" s="116" customFormat="1" x14ac:dyDescent="0.15">
      <c r="A101" s="738"/>
      <c r="B101" s="126"/>
      <c r="C101" s="126"/>
      <c r="D101" s="126"/>
      <c r="E101" s="126"/>
      <c r="F101" s="126"/>
    </row>
    <row r="102" spans="1:6" s="116" customFormat="1" x14ac:dyDescent="0.15">
      <c r="A102" s="738"/>
      <c r="B102" s="126"/>
      <c r="C102" s="126"/>
      <c r="D102" s="126"/>
      <c r="E102" s="126"/>
      <c r="F102" s="126"/>
    </row>
    <row r="103" spans="1:6" s="116" customFormat="1" x14ac:dyDescent="0.15">
      <c r="A103" s="738"/>
      <c r="B103" s="126"/>
      <c r="C103" s="126"/>
      <c r="D103" s="126"/>
      <c r="E103" s="126"/>
      <c r="F103" s="126"/>
    </row>
    <row r="104" spans="1:6" s="116" customFormat="1" x14ac:dyDescent="0.15">
      <c r="A104" s="738"/>
      <c r="B104" s="126"/>
      <c r="C104" s="126"/>
      <c r="D104" s="126"/>
      <c r="E104" s="126"/>
      <c r="F104" s="126"/>
    </row>
    <row r="105" spans="1:6" s="116" customFormat="1" x14ac:dyDescent="0.15">
      <c r="A105" s="738"/>
      <c r="B105" s="126"/>
      <c r="C105" s="126"/>
      <c r="D105" s="126"/>
      <c r="E105" s="126"/>
      <c r="F105" s="126"/>
    </row>
    <row r="106" spans="1:6" s="116" customFormat="1" x14ac:dyDescent="0.15">
      <c r="A106" s="738"/>
      <c r="B106" s="126"/>
      <c r="C106" s="126"/>
      <c r="D106" s="126"/>
      <c r="E106" s="126"/>
      <c r="F106" s="126"/>
    </row>
    <row r="107" spans="1:6" s="116" customFormat="1" x14ac:dyDescent="0.15">
      <c r="A107" s="738"/>
      <c r="B107" s="126"/>
      <c r="C107" s="126"/>
      <c r="D107" s="126"/>
      <c r="E107" s="126"/>
      <c r="F107" s="126"/>
    </row>
    <row r="108" spans="1:6" s="116" customFormat="1" x14ac:dyDescent="0.15">
      <c r="A108" s="738"/>
      <c r="B108" s="126"/>
      <c r="C108" s="126"/>
      <c r="D108" s="126"/>
      <c r="E108" s="126"/>
      <c r="F108" s="126"/>
    </row>
    <row r="109" spans="1:6" s="116" customFormat="1" x14ac:dyDescent="0.15">
      <c r="A109" s="738"/>
      <c r="B109" s="126"/>
      <c r="C109" s="126"/>
      <c r="D109" s="126"/>
      <c r="E109" s="126"/>
      <c r="F109" s="126"/>
    </row>
    <row r="110" spans="1:6" s="116" customFormat="1" x14ac:dyDescent="0.15">
      <c r="A110" s="738"/>
      <c r="B110" s="126"/>
      <c r="C110" s="126"/>
      <c r="D110" s="126"/>
      <c r="E110" s="126"/>
      <c r="F110" s="126"/>
    </row>
    <row r="111" spans="1:6" s="116" customFormat="1" x14ac:dyDescent="0.15">
      <c r="A111" s="738"/>
      <c r="B111" s="126"/>
      <c r="C111" s="126"/>
      <c r="D111" s="126"/>
      <c r="E111" s="126"/>
      <c r="F111" s="126"/>
    </row>
    <row r="112" spans="1:6" s="116" customFormat="1" x14ac:dyDescent="0.15">
      <c r="A112" s="738"/>
      <c r="B112" s="126"/>
      <c r="C112" s="126"/>
      <c r="D112" s="126"/>
      <c r="E112" s="126"/>
      <c r="F112" s="126"/>
    </row>
    <row r="113" spans="1:6" s="116" customFormat="1" x14ac:dyDescent="0.15">
      <c r="A113" s="738"/>
      <c r="B113" s="126"/>
      <c r="C113" s="126"/>
      <c r="D113" s="126"/>
      <c r="E113" s="126"/>
      <c r="F113" s="126"/>
    </row>
    <row r="114" spans="1:6" s="116" customFormat="1" x14ac:dyDescent="0.15">
      <c r="A114" s="738"/>
      <c r="B114" s="126"/>
      <c r="C114" s="126"/>
      <c r="D114" s="126"/>
      <c r="E114" s="126"/>
      <c r="F114" s="126"/>
    </row>
    <row r="115" spans="1:6" s="116" customFormat="1" x14ac:dyDescent="0.15">
      <c r="A115" s="738"/>
      <c r="B115" s="126"/>
      <c r="C115" s="126"/>
      <c r="D115" s="126"/>
      <c r="E115" s="126"/>
      <c r="F115" s="126"/>
    </row>
    <row r="116" spans="1:6" s="116" customFormat="1" x14ac:dyDescent="0.15">
      <c r="A116" s="738"/>
      <c r="B116" s="126"/>
      <c r="C116" s="126"/>
      <c r="D116" s="126"/>
      <c r="E116" s="126"/>
      <c r="F116" s="126"/>
    </row>
    <row r="117" spans="1:6" s="116" customFormat="1" x14ac:dyDescent="0.15">
      <c r="A117" s="738"/>
      <c r="B117" s="126"/>
      <c r="C117" s="126"/>
      <c r="D117" s="126"/>
      <c r="E117" s="126"/>
      <c r="F117" s="126"/>
    </row>
    <row r="118" spans="1:6" s="116" customFormat="1" x14ac:dyDescent="0.15">
      <c r="A118" s="738"/>
      <c r="B118" s="126"/>
      <c r="C118" s="126"/>
      <c r="D118" s="126"/>
      <c r="E118" s="126"/>
      <c r="F118" s="126"/>
    </row>
    <row r="119" spans="1:6" s="116" customFormat="1" x14ac:dyDescent="0.15">
      <c r="A119" s="738"/>
      <c r="B119" s="126"/>
      <c r="C119" s="126"/>
      <c r="D119" s="126"/>
      <c r="E119" s="126"/>
      <c r="F119" s="126"/>
    </row>
    <row r="120" spans="1:6" s="116" customFormat="1" x14ac:dyDescent="0.15">
      <c r="A120" s="738"/>
      <c r="B120" s="126"/>
      <c r="C120" s="126"/>
      <c r="D120" s="126"/>
      <c r="E120" s="126"/>
      <c r="F120" s="126"/>
    </row>
    <row r="121" spans="1:6" s="116" customFormat="1" x14ac:dyDescent="0.15">
      <c r="A121" s="738"/>
      <c r="B121" s="126"/>
      <c r="C121" s="126"/>
      <c r="D121" s="126"/>
      <c r="E121" s="126"/>
      <c r="F121" s="126"/>
    </row>
    <row r="122" spans="1:6" s="116" customFormat="1" x14ac:dyDescent="0.15">
      <c r="A122" s="738"/>
      <c r="B122" s="126"/>
      <c r="C122" s="126"/>
      <c r="D122" s="126"/>
      <c r="E122" s="126"/>
      <c r="F122" s="126"/>
    </row>
    <row r="123" spans="1:6" s="116" customFormat="1" x14ac:dyDescent="0.15">
      <c r="A123" s="738"/>
      <c r="B123" s="126"/>
      <c r="C123" s="126"/>
      <c r="D123" s="126"/>
      <c r="E123" s="126"/>
      <c r="F123" s="126"/>
    </row>
    <row r="124" spans="1:6" s="116" customFormat="1" x14ac:dyDescent="0.15">
      <c r="A124" s="738"/>
      <c r="B124" s="126"/>
      <c r="C124" s="126"/>
      <c r="D124" s="126"/>
      <c r="E124" s="126"/>
      <c r="F124" s="126"/>
    </row>
    <row r="125" spans="1:6" s="116" customFormat="1" x14ac:dyDescent="0.15">
      <c r="A125" s="738"/>
      <c r="B125" s="126"/>
      <c r="C125" s="126"/>
      <c r="D125" s="126"/>
      <c r="E125" s="126"/>
      <c r="F125" s="126"/>
    </row>
    <row r="126" spans="1:6" s="116" customFormat="1" x14ac:dyDescent="0.15">
      <c r="A126" s="738"/>
      <c r="B126" s="126"/>
      <c r="C126" s="126"/>
      <c r="D126" s="126"/>
      <c r="E126" s="126"/>
      <c r="F126" s="126"/>
    </row>
    <row r="127" spans="1:6" s="116" customFormat="1" x14ac:dyDescent="0.15">
      <c r="A127" s="738"/>
      <c r="B127" s="126"/>
      <c r="C127" s="126"/>
      <c r="D127" s="126"/>
      <c r="E127" s="126"/>
      <c r="F127" s="126"/>
    </row>
    <row r="128" spans="1:6" s="116" customFormat="1" x14ac:dyDescent="0.15">
      <c r="A128" s="738"/>
      <c r="B128" s="126"/>
      <c r="C128" s="126"/>
      <c r="D128" s="126"/>
      <c r="E128" s="126"/>
      <c r="F128" s="126"/>
    </row>
    <row r="129" spans="1:6" s="116" customFormat="1" x14ac:dyDescent="0.15">
      <c r="A129" s="738"/>
      <c r="B129" s="126"/>
      <c r="C129" s="126"/>
      <c r="D129" s="126"/>
      <c r="E129" s="126"/>
      <c r="F129" s="126"/>
    </row>
    <row r="130" spans="1:6" s="116" customFormat="1" x14ac:dyDescent="0.15">
      <c r="A130" s="738"/>
      <c r="B130" s="126"/>
      <c r="C130" s="126"/>
      <c r="D130" s="126"/>
      <c r="E130" s="126"/>
      <c r="F130" s="126"/>
    </row>
    <row r="131" spans="1:6" s="116" customFormat="1" x14ac:dyDescent="0.15">
      <c r="A131" s="738"/>
      <c r="B131" s="126"/>
      <c r="C131" s="126"/>
      <c r="D131" s="126"/>
      <c r="E131" s="126"/>
      <c r="F131" s="126"/>
    </row>
    <row r="132" spans="1:6" s="116" customFormat="1" x14ac:dyDescent="0.15">
      <c r="A132" s="738"/>
      <c r="B132" s="126"/>
      <c r="C132" s="126"/>
      <c r="D132" s="126"/>
      <c r="E132" s="126"/>
      <c r="F132" s="126"/>
    </row>
    <row r="133" spans="1:6" s="116" customFormat="1" x14ac:dyDescent="0.15">
      <c r="A133" s="738"/>
      <c r="B133" s="126"/>
      <c r="C133" s="126"/>
      <c r="D133" s="126"/>
      <c r="E133" s="126"/>
      <c r="F133" s="126"/>
    </row>
    <row r="134" spans="1:6" s="116" customFormat="1" x14ac:dyDescent="0.15">
      <c r="A134" s="738"/>
      <c r="B134" s="126"/>
      <c r="C134" s="126"/>
      <c r="D134" s="126"/>
      <c r="E134" s="126"/>
      <c r="F134" s="126"/>
    </row>
    <row r="135" spans="1:6" s="116" customFormat="1" x14ac:dyDescent="0.15">
      <c r="A135" s="738"/>
      <c r="B135" s="126"/>
      <c r="C135" s="126"/>
      <c r="D135" s="126"/>
      <c r="E135" s="126"/>
      <c r="F135" s="126"/>
    </row>
    <row r="136" spans="1:6" s="116" customFormat="1" x14ac:dyDescent="0.15">
      <c r="A136" s="738"/>
      <c r="B136" s="126"/>
      <c r="C136" s="126"/>
      <c r="D136" s="126"/>
      <c r="E136" s="126"/>
      <c r="F136" s="126"/>
    </row>
    <row r="137" spans="1:6" s="116" customFormat="1" x14ac:dyDescent="0.15">
      <c r="A137" s="738"/>
      <c r="B137" s="126"/>
      <c r="C137" s="126"/>
      <c r="D137" s="126"/>
      <c r="E137" s="126"/>
      <c r="F137" s="126"/>
    </row>
    <row r="138" spans="1:6" s="116" customFormat="1" x14ac:dyDescent="0.15">
      <c r="A138" s="738"/>
      <c r="B138" s="126"/>
      <c r="C138" s="126"/>
      <c r="D138" s="126"/>
      <c r="E138" s="126"/>
      <c r="F138" s="126"/>
    </row>
    <row r="139" spans="1:6" s="116" customFormat="1" x14ac:dyDescent="0.15">
      <c r="A139" s="738"/>
      <c r="B139" s="126"/>
      <c r="C139" s="126"/>
      <c r="D139" s="126"/>
      <c r="E139" s="126"/>
      <c r="F139" s="126"/>
    </row>
    <row r="140" spans="1:6" s="116" customFormat="1" x14ac:dyDescent="0.15">
      <c r="A140" s="738"/>
      <c r="B140" s="126"/>
      <c r="C140" s="126"/>
      <c r="D140" s="126"/>
      <c r="E140" s="126"/>
      <c r="F140" s="126"/>
    </row>
    <row r="141" spans="1:6" s="116" customFormat="1" x14ac:dyDescent="0.15">
      <c r="A141" s="738"/>
      <c r="B141" s="126"/>
      <c r="C141" s="126"/>
      <c r="D141" s="126"/>
      <c r="E141" s="126"/>
      <c r="F141" s="126"/>
    </row>
    <row r="142" spans="1:6" s="116" customFormat="1" x14ac:dyDescent="0.15">
      <c r="A142" s="738"/>
      <c r="B142" s="126"/>
      <c r="C142" s="126"/>
      <c r="D142" s="126"/>
      <c r="E142" s="126"/>
      <c r="F142" s="126"/>
    </row>
    <row r="143" spans="1:6" s="116" customFormat="1" x14ac:dyDescent="0.15">
      <c r="A143" s="738"/>
      <c r="B143" s="126"/>
      <c r="C143" s="126"/>
      <c r="D143" s="126"/>
      <c r="E143" s="126"/>
      <c r="F143" s="126"/>
    </row>
    <row r="144" spans="1:6" s="116" customFormat="1" x14ac:dyDescent="0.15">
      <c r="A144" s="738"/>
      <c r="B144" s="126"/>
      <c r="C144" s="126"/>
      <c r="D144" s="126"/>
      <c r="E144" s="126"/>
      <c r="F144" s="126"/>
    </row>
    <row r="145" spans="1:6" s="116" customFormat="1" x14ac:dyDescent="0.15">
      <c r="A145" s="738"/>
      <c r="B145" s="126"/>
      <c r="C145" s="126"/>
      <c r="D145" s="126"/>
      <c r="E145" s="126"/>
      <c r="F145" s="126"/>
    </row>
    <row r="146" spans="1:6" s="116" customFormat="1" x14ac:dyDescent="0.15">
      <c r="A146" s="738"/>
      <c r="B146" s="126"/>
      <c r="C146" s="126"/>
      <c r="D146" s="126"/>
      <c r="E146" s="126"/>
      <c r="F146" s="126"/>
    </row>
    <row r="147" spans="1:6" s="116" customFormat="1" x14ac:dyDescent="0.15">
      <c r="A147" s="738"/>
      <c r="B147" s="126"/>
      <c r="C147" s="126"/>
      <c r="D147" s="126"/>
      <c r="E147" s="126"/>
      <c r="F147" s="126"/>
    </row>
    <row r="148" spans="1:6" s="116" customFormat="1" x14ac:dyDescent="0.15">
      <c r="A148" s="738"/>
      <c r="B148" s="126"/>
      <c r="C148" s="126"/>
      <c r="D148" s="126"/>
      <c r="E148" s="126"/>
      <c r="F148" s="126"/>
    </row>
    <row r="149" spans="1:6" s="116" customFormat="1" x14ac:dyDescent="0.15">
      <c r="A149" s="738"/>
      <c r="B149" s="126"/>
      <c r="C149" s="126"/>
      <c r="D149" s="126"/>
      <c r="E149" s="126"/>
      <c r="F149" s="126"/>
    </row>
    <row r="150" spans="1:6" s="116" customFormat="1" x14ac:dyDescent="0.15">
      <c r="A150" s="738"/>
      <c r="B150" s="126"/>
      <c r="C150" s="126"/>
      <c r="D150" s="126"/>
      <c r="E150" s="126"/>
      <c r="F150" s="126"/>
    </row>
    <row r="151" spans="1:6" s="116" customFormat="1" x14ac:dyDescent="0.15">
      <c r="A151" s="738"/>
      <c r="B151" s="126"/>
      <c r="C151" s="126"/>
      <c r="D151" s="126"/>
      <c r="E151" s="126"/>
      <c r="F151" s="126"/>
    </row>
    <row r="152" spans="1:6" s="116" customFormat="1" x14ac:dyDescent="0.15">
      <c r="A152" s="738"/>
      <c r="B152" s="126"/>
      <c r="C152" s="126"/>
      <c r="D152" s="126"/>
      <c r="E152" s="126"/>
      <c r="F152" s="126"/>
    </row>
    <row r="153" spans="1:6" s="116" customFormat="1" x14ac:dyDescent="0.15">
      <c r="A153" s="738"/>
      <c r="B153" s="126"/>
      <c r="C153" s="126"/>
      <c r="D153" s="126"/>
      <c r="E153" s="126"/>
      <c r="F153" s="126"/>
    </row>
    <row r="154" spans="1:6" s="116" customFormat="1" x14ac:dyDescent="0.15">
      <c r="A154" s="738"/>
      <c r="B154" s="126"/>
      <c r="C154" s="126"/>
      <c r="D154" s="126"/>
      <c r="E154" s="126"/>
      <c r="F154" s="126"/>
    </row>
    <row r="155" spans="1:6" s="116" customFormat="1" x14ac:dyDescent="0.15">
      <c r="A155" s="738"/>
      <c r="B155" s="126"/>
      <c r="C155" s="126"/>
      <c r="D155" s="126"/>
      <c r="E155" s="126"/>
      <c r="F155" s="126"/>
    </row>
    <row r="156" spans="1:6" s="116" customFormat="1" x14ac:dyDescent="0.15">
      <c r="A156" s="738"/>
      <c r="B156" s="126"/>
      <c r="C156" s="126"/>
      <c r="D156" s="126"/>
      <c r="E156" s="126"/>
      <c r="F156" s="126"/>
    </row>
    <row r="157" spans="1:6" s="116" customFormat="1" x14ac:dyDescent="0.15">
      <c r="A157" s="738"/>
      <c r="B157" s="126"/>
      <c r="C157" s="126"/>
      <c r="D157" s="126"/>
      <c r="E157" s="126"/>
      <c r="F157" s="126"/>
    </row>
    <row r="158" spans="1:6" s="116" customFormat="1" x14ac:dyDescent="0.15">
      <c r="A158" s="738"/>
      <c r="B158" s="126"/>
      <c r="C158" s="126"/>
      <c r="D158" s="126"/>
      <c r="E158" s="126"/>
      <c r="F158" s="126"/>
    </row>
    <row r="159" spans="1:6" s="116" customFormat="1" x14ac:dyDescent="0.15">
      <c r="A159" s="738"/>
      <c r="B159" s="126"/>
      <c r="C159" s="126"/>
      <c r="D159" s="126"/>
      <c r="E159" s="126"/>
      <c r="F159" s="126"/>
    </row>
    <row r="160" spans="1:6" s="116" customFormat="1" x14ac:dyDescent="0.15">
      <c r="A160" s="738"/>
      <c r="B160" s="126"/>
      <c r="C160" s="126"/>
      <c r="D160" s="126"/>
      <c r="E160" s="126"/>
      <c r="F160" s="126"/>
    </row>
    <row r="161" spans="1:6" s="116" customFormat="1" x14ac:dyDescent="0.15">
      <c r="A161" s="738"/>
      <c r="B161" s="126"/>
      <c r="C161" s="126"/>
      <c r="D161" s="126"/>
      <c r="E161" s="126"/>
      <c r="F161" s="126"/>
    </row>
    <row r="162" spans="1:6" s="116" customFormat="1" x14ac:dyDescent="0.15">
      <c r="A162" s="738"/>
      <c r="B162" s="126"/>
      <c r="C162" s="126"/>
      <c r="D162" s="126"/>
      <c r="E162" s="126"/>
      <c r="F162" s="126"/>
    </row>
    <row r="163" spans="1:6" s="116" customFormat="1" x14ac:dyDescent="0.15">
      <c r="A163" s="738"/>
      <c r="B163" s="126"/>
      <c r="C163" s="126"/>
      <c r="D163" s="126"/>
      <c r="E163" s="126"/>
      <c r="F163" s="126"/>
    </row>
    <row r="164" spans="1:6" s="116" customFormat="1" x14ac:dyDescent="0.15">
      <c r="A164" s="738"/>
      <c r="B164" s="126"/>
      <c r="C164" s="126"/>
      <c r="D164" s="126"/>
      <c r="E164" s="126"/>
      <c r="F164" s="126"/>
    </row>
    <row r="165" spans="1:6" s="116" customFormat="1" x14ac:dyDescent="0.15">
      <c r="A165" s="738"/>
      <c r="B165" s="126"/>
      <c r="C165" s="126"/>
      <c r="D165" s="126"/>
      <c r="E165" s="126"/>
      <c r="F165" s="126"/>
    </row>
    <row r="166" spans="1:6" s="116" customFormat="1" x14ac:dyDescent="0.15">
      <c r="A166" s="738"/>
      <c r="B166" s="126"/>
      <c r="C166" s="126"/>
      <c r="D166" s="126"/>
      <c r="E166" s="126"/>
      <c r="F166" s="126"/>
    </row>
    <row r="167" spans="1:6" s="116" customFormat="1" x14ac:dyDescent="0.15">
      <c r="A167" s="738"/>
      <c r="B167" s="126"/>
      <c r="C167" s="126"/>
      <c r="D167" s="126"/>
      <c r="E167" s="126"/>
      <c r="F167" s="126"/>
    </row>
    <row r="168" spans="1:6" s="116" customFormat="1" x14ac:dyDescent="0.15">
      <c r="A168" s="738"/>
      <c r="B168" s="126"/>
      <c r="C168" s="126"/>
      <c r="D168" s="126"/>
      <c r="E168" s="126"/>
      <c r="F168" s="126"/>
    </row>
    <row r="169" spans="1:6" s="116" customFormat="1" x14ac:dyDescent="0.15">
      <c r="A169" s="738"/>
      <c r="B169" s="126"/>
      <c r="C169" s="126"/>
      <c r="D169" s="126"/>
      <c r="E169" s="126"/>
      <c r="F169" s="126"/>
    </row>
    <row r="170" spans="1:6" s="116" customFormat="1" x14ac:dyDescent="0.15">
      <c r="A170" s="738"/>
      <c r="B170" s="126"/>
      <c r="C170" s="126"/>
      <c r="D170" s="126"/>
      <c r="E170" s="126"/>
      <c r="F170" s="126"/>
    </row>
    <row r="171" spans="1:6" s="116" customFormat="1" x14ac:dyDescent="0.15">
      <c r="A171" s="738"/>
      <c r="B171" s="126"/>
      <c r="C171" s="126"/>
      <c r="D171" s="126"/>
      <c r="E171" s="126"/>
      <c r="F171" s="126"/>
    </row>
    <row r="172" spans="1:6" s="116" customFormat="1" x14ac:dyDescent="0.15">
      <c r="A172" s="738"/>
      <c r="B172" s="126"/>
      <c r="C172" s="126"/>
      <c r="D172" s="126"/>
      <c r="E172" s="126"/>
      <c r="F172" s="126"/>
    </row>
    <row r="173" spans="1:6" s="116" customFormat="1" x14ac:dyDescent="0.15">
      <c r="A173" s="738"/>
      <c r="B173" s="126"/>
      <c r="C173" s="126"/>
      <c r="D173" s="126"/>
      <c r="E173" s="126"/>
      <c r="F173" s="126"/>
    </row>
    <row r="174" spans="1:6" s="116" customFormat="1" x14ac:dyDescent="0.15">
      <c r="A174" s="738"/>
      <c r="B174" s="126"/>
      <c r="C174" s="126"/>
      <c r="D174" s="126"/>
      <c r="E174" s="126"/>
      <c r="F174" s="126"/>
    </row>
    <row r="175" spans="1:6" s="116" customFormat="1" x14ac:dyDescent="0.15">
      <c r="A175" s="738"/>
      <c r="B175" s="126"/>
      <c r="C175" s="126"/>
      <c r="D175" s="126"/>
      <c r="E175" s="126"/>
      <c r="F175" s="126"/>
    </row>
    <row r="176" spans="1:6" s="116" customFormat="1" x14ac:dyDescent="0.15">
      <c r="A176" s="738"/>
      <c r="B176" s="126"/>
      <c r="C176" s="126"/>
      <c r="D176" s="126"/>
      <c r="E176" s="126"/>
      <c r="F176" s="126"/>
    </row>
    <row r="177" spans="1:6" s="116" customFormat="1" x14ac:dyDescent="0.15">
      <c r="A177" s="738"/>
      <c r="B177" s="126"/>
      <c r="C177" s="126"/>
      <c r="D177" s="126"/>
      <c r="E177" s="126"/>
      <c r="F177" s="126"/>
    </row>
    <row r="178" spans="1:6" s="116" customFormat="1" x14ac:dyDescent="0.15">
      <c r="A178" s="738"/>
      <c r="B178" s="126"/>
      <c r="C178" s="126"/>
      <c r="D178" s="126"/>
      <c r="E178" s="126"/>
      <c r="F178" s="126"/>
    </row>
    <row r="179" spans="1:6" s="116" customFormat="1" x14ac:dyDescent="0.15">
      <c r="A179" s="738"/>
      <c r="B179" s="126"/>
      <c r="C179" s="126"/>
      <c r="D179" s="126"/>
      <c r="E179" s="126"/>
      <c r="F179" s="126"/>
    </row>
    <row r="180" spans="1:6" s="116" customFormat="1" x14ac:dyDescent="0.15">
      <c r="A180" s="738"/>
      <c r="B180" s="126"/>
      <c r="C180" s="126"/>
      <c r="D180" s="126"/>
      <c r="E180" s="126"/>
      <c r="F180" s="126"/>
    </row>
    <row r="181" spans="1:6" s="116" customFormat="1" x14ac:dyDescent="0.15">
      <c r="A181" s="738"/>
      <c r="B181" s="126"/>
      <c r="C181" s="126"/>
      <c r="D181" s="126"/>
      <c r="E181" s="126"/>
      <c r="F181" s="126"/>
    </row>
    <row r="182" spans="1:6" s="116" customFormat="1" x14ac:dyDescent="0.15">
      <c r="A182" s="738"/>
      <c r="B182" s="126"/>
      <c r="C182" s="126"/>
      <c r="D182" s="126"/>
      <c r="E182" s="126"/>
      <c r="F182" s="126"/>
    </row>
    <row r="183" spans="1:6" s="116" customFormat="1" x14ac:dyDescent="0.15">
      <c r="A183" s="738"/>
      <c r="B183" s="126"/>
      <c r="C183" s="126"/>
      <c r="D183" s="126"/>
      <c r="E183" s="126"/>
      <c r="F183" s="126"/>
    </row>
    <row r="184" spans="1:6" s="116" customFormat="1" x14ac:dyDescent="0.15">
      <c r="A184" s="738"/>
      <c r="B184" s="126"/>
      <c r="C184" s="126"/>
      <c r="D184" s="126"/>
      <c r="E184" s="126"/>
      <c r="F184" s="126"/>
    </row>
    <row r="185" spans="1:6" s="116" customFormat="1" x14ac:dyDescent="0.15">
      <c r="A185" s="738"/>
      <c r="B185" s="126"/>
      <c r="C185" s="126"/>
      <c r="D185" s="126"/>
      <c r="E185" s="126"/>
      <c r="F185" s="126"/>
    </row>
    <row r="186" spans="1:6" s="116" customFormat="1" x14ac:dyDescent="0.15">
      <c r="A186" s="738"/>
      <c r="B186" s="126"/>
      <c r="C186" s="126"/>
      <c r="D186" s="126"/>
      <c r="E186" s="126"/>
      <c r="F186" s="126"/>
    </row>
    <row r="187" spans="1:6" s="116" customFormat="1" x14ac:dyDescent="0.15">
      <c r="A187" s="738"/>
      <c r="B187" s="126"/>
      <c r="C187" s="126"/>
      <c r="D187" s="126"/>
      <c r="E187" s="126"/>
      <c r="F187" s="126"/>
    </row>
    <row r="188" spans="1:6" s="116" customFormat="1" x14ac:dyDescent="0.15">
      <c r="A188" s="738"/>
      <c r="B188" s="126"/>
      <c r="C188" s="126"/>
      <c r="D188" s="126"/>
      <c r="E188" s="126"/>
      <c r="F188" s="126"/>
    </row>
    <row r="189" spans="1:6" s="116" customFormat="1" x14ac:dyDescent="0.15">
      <c r="A189" s="738"/>
      <c r="B189" s="126"/>
      <c r="C189" s="126"/>
      <c r="D189" s="126"/>
      <c r="E189" s="126"/>
      <c r="F189" s="126"/>
    </row>
    <row r="190" spans="1:6" s="116" customFormat="1" x14ac:dyDescent="0.15">
      <c r="A190" s="738"/>
      <c r="B190" s="126"/>
      <c r="C190" s="126"/>
      <c r="D190" s="126"/>
      <c r="E190" s="126"/>
      <c r="F190" s="126"/>
    </row>
    <row r="191" spans="1:6" s="116" customFormat="1" x14ac:dyDescent="0.15">
      <c r="A191" s="738"/>
      <c r="B191" s="126"/>
      <c r="C191" s="126"/>
      <c r="D191" s="126"/>
      <c r="E191" s="126"/>
      <c r="F191" s="126"/>
    </row>
    <row r="192" spans="1:6" s="116" customFormat="1" x14ac:dyDescent="0.15">
      <c r="A192" s="738"/>
      <c r="B192" s="126"/>
      <c r="C192" s="126"/>
      <c r="D192" s="126"/>
      <c r="E192" s="126"/>
      <c r="F192" s="126"/>
    </row>
    <row r="193" spans="1:6" s="116" customFormat="1" x14ac:dyDescent="0.15">
      <c r="A193" s="738"/>
      <c r="B193" s="126"/>
      <c r="C193" s="126"/>
      <c r="D193" s="126"/>
      <c r="E193" s="126"/>
      <c r="F193" s="126"/>
    </row>
    <row r="194" spans="1:6" s="116" customFormat="1" x14ac:dyDescent="0.15">
      <c r="A194" s="738"/>
      <c r="B194" s="126"/>
      <c r="C194" s="126"/>
      <c r="D194" s="126"/>
      <c r="E194" s="126"/>
      <c r="F194" s="126"/>
    </row>
    <row r="195" spans="1:6" s="116" customFormat="1" x14ac:dyDescent="0.15">
      <c r="A195" s="738"/>
      <c r="B195" s="126"/>
      <c r="C195" s="126"/>
      <c r="D195" s="126"/>
      <c r="E195" s="126"/>
      <c r="F195" s="126"/>
    </row>
    <row r="196" spans="1:6" s="116" customFormat="1" x14ac:dyDescent="0.15">
      <c r="A196" s="738"/>
      <c r="B196" s="126"/>
      <c r="C196" s="126"/>
      <c r="D196" s="126"/>
      <c r="E196" s="126"/>
      <c r="F196" s="126"/>
    </row>
    <row r="197" spans="1:6" s="116" customFormat="1" x14ac:dyDescent="0.15">
      <c r="A197" s="738"/>
      <c r="B197" s="126"/>
      <c r="C197" s="126"/>
      <c r="D197" s="126"/>
      <c r="E197" s="126"/>
      <c r="F197" s="126"/>
    </row>
    <row r="198" spans="1:6" s="116" customFormat="1" x14ac:dyDescent="0.15">
      <c r="A198" s="738"/>
      <c r="B198" s="126"/>
      <c r="C198" s="126"/>
      <c r="D198" s="126"/>
      <c r="E198" s="126"/>
      <c r="F198" s="126"/>
    </row>
    <row r="199" spans="1:6" s="116" customFormat="1" x14ac:dyDescent="0.15">
      <c r="A199" s="738"/>
      <c r="B199" s="126"/>
      <c r="C199" s="126"/>
      <c r="D199" s="126"/>
      <c r="E199" s="126"/>
      <c r="F199" s="126"/>
    </row>
    <row r="200" spans="1:6" s="116" customFormat="1" x14ac:dyDescent="0.15">
      <c r="A200" s="738"/>
      <c r="B200" s="126"/>
      <c r="C200" s="126"/>
      <c r="D200" s="126"/>
      <c r="E200" s="126"/>
      <c r="F200" s="126"/>
    </row>
    <row r="201" spans="1:6" s="116" customFormat="1" x14ac:dyDescent="0.15">
      <c r="A201" s="738"/>
      <c r="B201" s="126"/>
      <c r="C201" s="126"/>
      <c r="D201" s="126"/>
      <c r="E201" s="126"/>
      <c r="F201" s="126"/>
    </row>
    <row r="202" spans="1:6" s="116" customFormat="1" x14ac:dyDescent="0.15">
      <c r="A202" s="738"/>
      <c r="B202" s="126"/>
      <c r="C202" s="126"/>
      <c r="D202" s="126"/>
      <c r="E202" s="126"/>
      <c r="F202" s="126"/>
    </row>
    <row r="203" spans="1:6" s="116" customFormat="1" x14ac:dyDescent="0.15">
      <c r="A203" s="738"/>
      <c r="B203" s="126"/>
      <c r="C203" s="126"/>
      <c r="D203" s="126"/>
      <c r="E203" s="126"/>
      <c r="F203" s="126"/>
    </row>
    <row r="204" spans="1:6" s="116" customFormat="1" x14ac:dyDescent="0.15">
      <c r="A204" s="738"/>
      <c r="B204" s="126"/>
      <c r="C204" s="126"/>
      <c r="D204" s="126"/>
      <c r="E204" s="126"/>
      <c r="F204" s="126"/>
    </row>
    <row r="205" spans="1:6" s="116" customFormat="1" x14ac:dyDescent="0.15">
      <c r="A205" s="738"/>
      <c r="B205" s="126"/>
      <c r="C205" s="126"/>
      <c r="D205" s="126"/>
      <c r="E205" s="126"/>
      <c r="F205" s="126"/>
    </row>
    <row r="206" spans="1:6" s="116" customFormat="1" x14ac:dyDescent="0.15">
      <c r="A206" s="738"/>
      <c r="B206" s="126"/>
      <c r="C206" s="126"/>
      <c r="D206" s="126"/>
      <c r="E206" s="126"/>
      <c r="F206" s="126"/>
    </row>
    <row r="207" spans="1:6" s="116" customFormat="1" x14ac:dyDescent="0.15">
      <c r="A207" s="738"/>
      <c r="B207" s="126"/>
      <c r="C207" s="126"/>
      <c r="D207" s="126"/>
      <c r="E207" s="126"/>
      <c r="F207" s="126"/>
    </row>
    <row r="208" spans="1:6" s="116" customFormat="1" x14ac:dyDescent="0.15">
      <c r="A208" s="738"/>
      <c r="B208" s="126"/>
      <c r="C208" s="126"/>
      <c r="D208" s="126"/>
      <c r="E208" s="126"/>
      <c r="F208" s="126"/>
    </row>
    <row r="209" spans="1:6" s="116" customFormat="1" x14ac:dyDescent="0.15">
      <c r="A209" s="738"/>
      <c r="B209" s="126"/>
      <c r="C209" s="126"/>
      <c r="D209" s="126"/>
      <c r="E209" s="126"/>
      <c r="F209" s="126"/>
    </row>
    <row r="210" spans="1:6" s="116" customFormat="1" x14ac:dyDescent="0.15">
      <c r="A210" s="738"/>
      <c r="B210" s="126"/>
      <c r="C210" s="126"/>
      <c r="D210" s="126"/>
      <c r="E210" s="126"/>
      <c r="F210" s="126"/>
    </row>
    <row r="211" spans="1:6" s="116" customFormat="1" x14ac:dyDescent="0.15">
      <c r="A211" s="738"/>
      <c r="B211" s="126"/>
      <c r="C211" s="126"/>
      <c r="D211" s="126"/>
      <c r="E211" s="126"/>
      <c r="F211" s="126"/>
    </row>
    <row r="212" spans="1:6" s="116" customFormat="1" x14ac:dyDescent="0.15">
      <c r="A212" s="738"/>
      <c r="B212" s="126"/>
      <c r="C212" s="126"/>
      <c r="D212" s="126"/>
      <c r="E212" s="126"/>
      <c r="F212" s="126"/>
    </row>
    <row r="213" spans="1:6" s="116" customFormat="1" x14ac:dyDescent="0.15">
      <c r="A213" s="738"/>
      <c r="B213" s="126"/>
      <c r="C213" s="126"/>
      <c r="D213" s="126"/>
      <c r="E213" s="126"/>
      <c r="F213" s="126"/>
    </row>
    <row r="214" spans="1:6" s="116" customFormat="1" x14ac:dyDescent="0.15">
      <c r="A214" s="738"/>
      <c r="B214" s="126"/>
      <c r="C214" s="126"/>
      <c r="D214" s="126"/>
      <c r="E214" s="126"/>
      <c r="F214" s="126"/>
    </row>
    <row r="215" spans="1:6" s="116" customFormat="1" x14ac:dyDescent="0.15">
      <c r="A215" s="738"/>
      <c r="B215" s="126"/>
      <c r="C215" s="126"/>
      <c r="D215" s="126"/>
      <c r="E215" s="126"/>
      <c r="F215" s="126"/>
    </row>
    <row r="216" spans="1:6" s="116" customFormat="1" x14ac:dyDescent="0.15">
      <c r="A216" s="738"/>
      <c r="B216" s="126"/>
      <c r="C216" s="126"/>
      <c r="D216" s="126"/>
      <c r="E216" s="126"/>
      <c r="F216" s="126"/>
    </row>
    <row r="217" spans="1:6" s="116" customFormat="1" x14ac:dyDescent="0.15">
      <c r="A217" s="738"/>
      <c r="B217" s="126"/>
      <c r="C217" s="126"/>
      <c r="D217" s="126"/>
      <c r="E217" s="126"/>
      <c r="F217" s="126"/>
    </row>
    <row r="218" spans="1:6" s="116" customFormat="1" x14ac:dyDescent="0.15">
      <c r="A218" s="738"/>
      <c r="B218" s="126"/>
      <c r="C218" s="126"/>
      <c r="D218" s="126"/>
      <c r="E218" s="126"/>
      <c r="F218" s="126"/>
    </row>
    <row r="219" spans="1:6" s="116" customFormat="1" x14ac:dyDescent="0.15">
      <c r="A219" s="738"/>
      <c r="B219" s="126"/>
      <c r="C219" s="126"/>
      <c r="D219" s="126"/>
      <c r="E219" s="126"/>
      <c r="F219" s="126"/>
    </row>
    <row r="220" spans="1:6" s="116" customFormat="1" x14ac:dyDescent="0.15">
      <c r="A220" s="738"/>
      <c r="B220" s="126"/>
      <c r="C220" s="126"/>
      <c r="D220" s="126"/>
      <c r="E220" s="126"/>
      <c r="F220" s="126"/>
    </row>
    <row r="221" spans="1:6" s="116" customFormat="1" x14ac:dyDescent="0.15">
      <c r="A221" s="738"/>
      <c r="B221" s="126"/>
      <c r="C221" s="126"/>
      <c r="D221" s="126"/>
      <c r="E221" s="126"/>
      <c r="F221" s="126"/>
    </row>
    <row r="222" spans="1:6" s="116" customFormat="1" x14ac:dyDescent="0.15">
      <c r="A222" s="738"/>
      <c r="B222" s="126"/>
      <c r="C222" s="126"/>
      <c r="D222" s="126"/>
      <c r="E222" s="126"/>
      <c r="F222" s="126"/>
    </row>
    <row r="223" spans="1:6" s="116" customFormat="1" x14ac:dyDescent="0.15">
      <c r="A223" s="738"/>
      <c r="B223" s="126"/>
      <c r="C223" s="126"/>
      <c r="D223" s="126"/>
      <c r="E223" s="126"/>
      <c r="F223" s="126"/>
    </row>
    <row r="224" spans="1:6" s="116" customFormat="1" x14ac:dyDescent="0.15">
      <c r="A224" s="738"/>
      <c r="B224" s="126"/>
      <c r="C224" s="126"/>
      <c r="D224" s="126"/>
      <c r="E224" s="126"/>
      <c r="F224" s="126"/>
    </row>
    <row r="225" spans="1:6" s="116" customFormat="1" x14ac:dyDescent="0.15">
      <c r="A225" s="738"/>
      <c r="B225" s="126"/>
      <c r="C225" s="126"/>
      <c r="D225" s="126"/>
      <c r="E225" s="126"/>
      <c r="F225" s="126"/>
    </row>
    <row r="226" spans="1:6" s="116" customFormat="1" x14ac:dyDescent="0.15">
      <c r="A226" s="738"/>
      <c r="B226" s="126"/>
      <c r="C226" s="126"/>
      <c r="D226" s="126"/>
      <c r="E226" s="126"/>
      <c r="F226" s="126"/>
    </row>
    <row r="227" spans="1:6" s="116" customFormat="1" x14ac:dyDescent="0.15">
      <c r="A227" s="738"/>
      <c r="B227" s="126"/>
      <c r="C227" s="126"/>
      <c r="D227" s="126"/>
      <c r="E227" s="126"/>
      <c r="F227" s="126"/>
    </row>
    <row r="228" spans="1:6" s="116" customFormat="1" x14ac:dyDescent="0.15">
      <c r="A228" s="738"/>
      <c r="B228" s="126"/>
      <c r="C228" s="126"/>
      <c r="D228" s="126"/>
      <c r="E228" s="126"/>
      <c r="F228" s="126"/>
    </row>
    <row r="229" spans="1:6" s="116" customFormat="1" x14ac:dyDescent="0.15">
      <c r="A229" s="738"/>
      <c r="B229" s="126"/>
      <c r="C229" s="126"/>
      <c r="D229" s="126"/>
      <c r="E229" s="126"/>
      <c r="F229" s="126"/>
    </row>
    <row r="230" spans="1:6" s="116" customFormat="1" x14ac:dyDescent="0.15">
      <c r="A230" s="738"/>
      <c r="B230" s="126"/>
      <c r="C230" s="126"/>
      <c r="D230" s="126"/>
      <c r="E230" s="126"/>
      <c r="F230" s="126"/>
    </row>
    <row r="231" spans="1:6" s="116" customFormat="1" x14ac:dyDescent="0.15">
      <c r="A231" s="738"/>
      <c r="B231" s="126"/>
      <c r="C231" s="126"/>
      <c r="D231" s="126"/>
      <c r="E231" s="126"/>
      <c r="F231" s="126"/>
    </row>
    <row r="232" spans="1:6" s="116" customFormat="1" x14ac:dyDescent="0.15">
      <c r="A232" s="738"/>
      <c r="B232" s="126"/>
      <c r="C232" s="126"/>
      <c r="D232" s="126"/>
      <c r="E232" s="126"/>
      <c r="F232" s="126"/>
    </row>
    <row r="233" spans="1:6" s="116" customFormat="1" x14ac:dyDescent="0.15">
      <c r="A233" s="738"/>
      <c r="B233" s="126"/>
      <c r="C233" s="126"/>
      <c r="D233" s="126"/>
      <c r="E233" s="126"/>
      <c r="F233" s="126"/>
    </row>
    <row r="234" spans="1:6" s="116" customFormat="1" x14ac:dyDescent="0.15">
      <c r="A234" s="738"/>
      <c r="B234" s="126"/>
      <c r="C234" s="126"/>
      <c r="D234" s="126"/>
      <c r="E234" s="126"/>
      <c r="F234" s="126"/>
    </row>
    <row r="235" spans="1:6" s="116" customFormat="1" x14ac:dyDescent="0.15">
      <c r="A235" s="738"/>
      <c r="B235" s="126"/>
      <c r="C235" s="126"/>
      <c r="D235" s="126"/>
      <c r="E235" s="126"/>
      <c r="F235" s="126"/>
    </row>
    <row r="236" spans="1:6" s="116" customFormat="1" x14ac:dyDescent="0.15">
      <c r="A236" s="738"/>
      <c r="B236" s="126"/>
      <c r="C236" s="126"/>
      <c r="D236" s="126"/>
      <c r="E236" s="126"/>
      <c r="F236" s="126"/>
    </row>
    <row r="237" spans="1:6" s="116" customFormat="1" x14ac:dyDescent="0.15">
      <c r="A237" s="738"/>
      <c r="B237" s="126"/>
      <c r="C237" s="126"/>
      <c r="D237" s="126"/>
      <c r="E237" s="126"/>
      <c r="F237" s="126"/>
    </row>
    <row r="238" spans="1:6" s="116" customFormat="1" x14ac:dyDescent="0.15">
      <c r="A238" s="738"/>
      <c r="B238" s="126"/>
      <c r="C238" s="126"/>
      <c r="D238" s="126"/>
      <c r="E238" s="126"/>
      <c r="F238" s="126"/>
    </row>
    <row r="239" spans="1:6" s="116" customFormat="1" x14ac:dyDescent="0.15">
      <c r="A239" s="738"/>
      <c r="B239" s="126"/>
      <c r="C239" s="126"/>
      <c r="D239" s="126"/>
      <c r="E239" s="126"/>
      <c r="F239" s="126"/>
    </row>
    <row r="240" spans="1:6" s="116" customFormat="1" x14ac:dyDescent="0.15">
      <c r="A240" s="738"/>
      <c r="B240" s="126"/>
      <c r="C240" s="126"/>
      <c r="D240" s="126"/>
      <c r="E240" s="126"/>
      <c r="F240" s="126"/>
    </row>
    <row r="241" spans="1:6" s="116" customFormat="1" x14ac:dyDescent="0.15">
      <c r="A241" s="738"/>
      <c r="B241" s="126"/>
      <c r="C241" s="126"/>
      <c r="D241" s="126"/>
      <c r="E241" s="126"/>
      <c r="F241" s="126"/>
    </row>
    <row r="242" spans="1:6" s="116" customFormat="1" x14ac:dyDescent="0.15">
      <c r="A242" s="738"/>
      <c r="B242" s="126"/>
      <c r="C242" s="126"/>
      <c r="D242" s="126"/>
      <c r="E242" s="126"/>
      <c r="F242" s="126"/>
    </row>
    <row r="243" spans="1:6" s="116" customFormat="1" x14ac:dyDescent="0.15">
      <c r="A243" s="738"/>
      <c r="B243" s="126"/>
      <c r="C243" s="126"/>
      <c r="D243" s="126"/>
      <c r="E243" s="126"/>
      <c r="F243" s="126"/>
    </row>
    <row r="244" spans="1:6" s="116" customFormat="1" x14ac:dyDescent="0.15">
      <c r="A244" s="738"/>
      <c r="B244" s="126"/>
      <c r="C244" s="126"/>
      <c r="D244" s="126"/>
      <c r="E244" s="126"/>
      <c r="F244" s="126"/>
    </row>
    <row r="245" spans="1:6" s="116" customFormat="1" x14ac:dyDescent="0.15">
      <c r="A245" s="738"/>
      <c r="B245" s="126"/>
      <c r="C245" s="126"/>
      <c r="D245" s="126"/>
      <c r="E245" s="126"/>
      <c r="F245" s="126"/>
    </row>
    <row r="246" spans="1:6" s="116" customFormat="1" x14ac:dyDescent="0.15">
      <c r="A246" s="738"/>
      <c r="B246" s="126"/>
      <c r="C246" s="126"/>
      <c r="D246" s="126"/>
      <c r="E246" s="126"/>
      <c r="F246" s="126"/>
    </row>
    <row r="247" spans="1:6" s="116" customFormat="1" x14ac:dyDescent="0.15">
      <c r="A247" s="738"/>
      <c r="B247" s="126"/>
      <c r="C247" s="126"/>
      <c r="D247" s="126"/>
      <c r="E247" s="126"/>
      <c r="F247" s="126"/>
    </row>
    <row r="248" spans="1:6" s="116" customFormat="1" x14ac:dyDescent="0.15">
      <c r="A248" s="738"/>
      <c r="B248" s="126"/>
      <c r="C248" s="126"/>
      <c r="D248" s="126"/>
      <c r="E248" s="126"/>
      <c r="F248" s="126"/>
    </row>
    <row r="249" spans="1:6" s="116" customFormat="1" x14ac:dyDescent="0.15">
      <c r="A249" s="738"/>
      <c r="B249" s="126"/>
      <c r="C249" s="126"/>
      <c r="D249" s="126"/>
      <c r="E249" s="126"/>
      <c r="F249" s="126"/>
    </row>
    <row r="250" spans="1:6" s="116" customFormat="1" x14ac:dyDescent="0.15">
      <c r="A250" s="738"/>
      <c r="B250" s="126"/>
      <c r="C250" s="126"/>
      <c r="D250" s="126"/>
      <c r="E250" s="126"/>
      <c r="F250" s="126"/>
    </row>
    <row r="251" spans="1:6" s="116" customFormat="1" x14ac:dyDescent="0.15">
      <c r="A251" s="738"/>
      <c r="B251" s="126"/>
      <c r="C251" s="126"/>
      <c r="D251" s="126"/>
      <c r="E251" s="126"/>
      <c r="F251" s="126"/>
    </row>
    <row r="252" spans="1:6" s="116" customFormat="1" x14ac:dyDescent="0.15">
      <c r="A252" s="738"/>
      <c r="B252" s="126"/>
      <c r="C252" s="126"/>
      <c r="D252" s="126"/>
      <c r="E252" s="126"/>
      <c r="F252" s="126"/>
    </row>
    <row r="253" spans="1:6" s="116" customFormat="1" x14ac:dyDescent="0.15">
      <c r="A253" s="738"/>
      <c r="B253" s="126"/>
      <c r="C253" s="126"/>
      <c r="D253" s="126"/>
      <c r="E253" s="126"/>
      <c r="F253" s="126"/>
    </row>
    <row r="254" spans="1:6" s="116" customFormat="1" x14ac:dyDescent="0.15">
      <c r="A254" s="738"/>
      <c r="B254" s="126"/>
      <c r="C254" s="126"/>
      <c r="D254" s="126"/>
      <c r="E254" s="126"/>
      <c r="F254" s="126"/>
    </row>
    <row r="255" spans="1:6" s="116" customFormat="1" x14ac:dyDescent="0.15">
      <c r="A255" s="738"/>
      <c r="B255" s="126"/>
      <c r="C255" s="126"/>
      <c r="D255" s="126"/>
      <c r="E255" s="126"/>
      <c r="F255" s="126"/>
    </row>
    <row r="256" spans="1:6" s="116" customFormat="1" x14ac:dyDescent="0.15">
      <c r="A256" s="738"/>
      <c r="B256" s="126"/>
      <c r="C256" s="126"/>
      <c r="D256" s="126"/>
      <c r="E256" s="126"/>
      <c r="F256" s="126"/>
    </row>
    <row r="257" spans="1:6" s="116" customFormat="1" x14ac:dyDescent="0.15">
      <c r="A257" s="738"/>
      <c r="B257" s="126"/>
      <c r="C257" s="126"/>
      <c r="D257" s="126"/>
      <c r="E257" s="126"/>
      <c r="F257" s="126"/>
    </row>
    <row r="258" spans="1:6" s="116" customFormat="1" x14ac:dyDescent="0.15">
      <c r="A258" s="738"/>
      <c r="B258" s="126"/>
      <c r="C258" s="126"/>
      <c r="D258" s="126"/>
      <c r="E258" s="126"/>
      <c r="F258" s="126"/>
    </row>
    <row r="259" spans="1:6" s="116" customFormat="1" x14ac:dyDescent="0.15">
      <c r="A259" s="738"/>
      <c r="B259" s="126"/>
      <c r="C259" s="126"/>
      <c r="D259" s="126"/>
      <c r="E259" s="126"/>
      <c r="F259" s="126"/>
    </row>
    <row r="260" spans="1:6" s="116" customFormat="1" x14ac:dyDescent="0.15">
      <c r="A260" s="738"/>
      <c r="B260" s="126"/>
      <c r="C260" s="126"/>
      <c r="D260" s="126"/>
      <c r="E260" s="126"/>
      <c r="F260" s="126"/>
    </row>
    <row r="261" spans="1:6" s="116" customFormat="1" x14ac:dyDescent="0.15">
      <c r="A261" s="738"/>
      <c r="B261" s="126"/>
      <c r="C261" s="126"/>
      <c r="D261" s="126"/>
      <c r="E261" s="126"/>
      <c r="F261" s="126"/>
    </row>
    <row r="262" spans="1:6" s="116" customFormat="1" x14ac:dyDescent="0.15">
      <c r="A262" s="738"/>
      <c r="B262" s="126"/>
      <c r="C262" s="126"/>
      <c r="D262" s="126"/>
      <c r="E262" s="126"/>
      <c r="F262" s="126"/>
    </row>
    <row r="263" spans="1:6" s="116" customFormat="1" x14ac:dyDescent="0.15">
      <c r="A263" s="738"/>
      <c r="B263" s="126"/>
      <c r="C263" s="126"/>
      <c r="D263" s="126"/>
      <c r="E263" s="126"/>
      <c r="F263" s="126"/>
    </row>
    <row r="264" spans="1:6" s="116" customFormat="1" x14ac:dyDescent="0.15">
      <c r="A264" s="738"/>
      <c r="B264" s="126"/>
      <c r="C264" s="126"/>
      <c r="D264" s="126"/>
      <c r="E264" s="126"/>
      <c r="F264" s="126"/>
    </row>
    <row r="265" spans="1:6" s="116" customFormat="1" x14ac:dyDescent="0.15">
      <c r="A265" s="738"/>
      <c r="B265" s="126"/>
      <c r="C265" s="126"/>
      <c r="D265" s="126"/>
      <c r="E265" s="126"/>
      <c r="F265" s="126"/>
    </row>
    <row r="266" spans="1:6" s="116" customFormat="1" x14ac:dyDescent="0.15">
      <c r="A266" s="738"/>
      <c r="B266" s="126"/>
      <c r="C266" s="126"/>
      <c r="D266" s="126"/>
      <c r="E266" s="126"/>
      <c r="F266" s="126"/>
    </row>
    <row r="267" spans="1:6" s="116" customFormat="1" x14ac:dyDescent="0.15">
      <c r="A267" s="738"/>
      <c r="B267" s="126"/>
      <c r="C267" s="126"/>
      <c r="D267" s="126"/>
      <c r="E267" s="126"/>
      <c r="F267" s="126"/>
    </row>
    <row r="268" spans="1:6" s="116" customFormat="1" x14ac:dyDescent="0.15">
      <c r="A268" s="738"/>
      <c r="B268" s="126"/>
      <c r="C268" s="126"/>
      <c r="D268" s="126"/>
      <c r="E268" s="126"/>
      <c r="F268" s="126"/>
    </row>
    <row r="269" spans="1:6" s="116" customFormat="1" x14ac:dyDescent="0.15">
      <c r="A269" s="738"/>
      <c r="B269" s="126"/>
      <c r="C269" s="126"/>
      <c r="D269" s="126"/>
      <c r="E269" s="126"/>
      <c r="F269" s="126"/>
    </row>
    <row r="270" spans="1:6" s="116" customFormat="1" x14ac:dyDescent="0.15">
      <c r="A270" s="738"/>
      <c r="B270" s="126"/>
      <c r="C270" s="126"/>
      <c r="D270" s="126"/>
      <c r="E270" s="126"/>
      <c r="F270" s="126"/>
    </row>
    <row r="271" spans="1:6" s="116" customFormat="1" x14ac:dyDescent="0.15">
      <c r="A271" s="738"/>
      <c r="B271" s="126"/>
      <c r="C271" s="126"/>
      <c r="D271" s="126"/>
      <c r="E271" s="126"/>
      <c r="F271" s="126"/>
    </row>
    <row r="272" spans="1:6" s="116" customFormat="1" x14ac:dyDescent="0.15">
      <c r="A272" s="738"/>
      <c r="B272" s="126"/>
      <c r="C272" s="126"/>
      <c r="D272" s="126"/>
      <c r="E272" s="126"/>
      <c r="F272" s="126"/>
    </row>
    <row r="273" spans="1:6" s="116" customFormat="1" x14ac:dyDescent="0.15">
      <c r="A273" s="738"/>
      <c r="B273" s="126"/>
      <c r="C273" s="126"/>
      <c r="D273" s="126"/>
      <c r="E273" s="126"/>
      <c r="F273" s="126"/>
    </row>
    <row r="274" spans="1:6" s="116" customFormat="1" x14ac:dyDescent="0.15">
      <c r="A274" s="738"/>
      <c r="B274" s="126"/>
      <c r="C274" s="126"/>
      <c r="D274" s="126"/>
      <c r="E274" s="126"/>
      <c r="F274" s="126"/>
    </row>
    <row r="275" spans="1:6" s="116" customFormat="1" x14ac:dyDescent="0.15">
      <c r="A275" s="738"/>
      <c r="B275" s="126"/>
      <c r="C275" s="126"/>
      <c r="D275" s="126"/>
      <c r="E275" s="126"/>
      <c r="F275" s="126"/>
    </row>
    <row r="276" spans="1:6" s="116" customFormat="1" x14ac:dyDescent="0.15">
      <c r="A276" s="738"/>
      <c r="B276" s="126"/>
      <c r="C276" s="126"/>
      <c r="D276" s="126"/>
      <c r="E276" s="126"/>
      <c r="F276" s="126"/>
    </row>
    <row r="277" spans="1:6" s="116" customFormat="1" x14ac:dyDescent="0.15">
      <c r="A277" s="738"/>
      <c r="B277" s="126"/>
      <c r="C277" s="126"/>
      <c r="D277" s="126"/>
      <c r="E277" s="126"/>
      <c r="F277" s="126"/>
    </row>
    <row r="278" spans="1:6" s="116" customFormat="1" x14ac:dyDescent="0.15">
      <c r="A278" s="738"/>
      <c r="B278" s="126"/>
      <c r="C278" s="126"/>
      <c r="D278" s="126"/>
      <c r="E278" s="126"/>
      <c r="F278" s="126"/>
    </row>
    <row r="279" spans="1:6" s="116" customFormat="1" x14ac:dyDescent="0.15">
      <c r="A279" s="738"/>
      <c r="B279" s="126"/>
      <c r="C279" s="126"/>
      <c r="D279" s="126"/>
      <c r="E279" s="126"/>
      <c r="F279" s="126"/>
    </row>
    <row r="280" spans="1:6" s="116" customFormat="1" x14ac:dyDescent="0.15">
      <c r="A280" s="738"/>
      <c r="B280" s="126"/>
      <c r="C280" s="126"/>
      <c r="D280" s="126"/>
      <c r="E280" s="126"/>
      <c r="F280" s="126"/>
    </row>
    <row r="281" spans="1:6" s="116" customFormat="1" x14ac:dyDescent="0.15">
      <c r="A281" s="738"/>
      <c r="B281" s="126"/>
      <c r="C281" s="126"/>
      <c r="D281" s="126"/>
      <c r="E281" s="126"/>
      <c r="F281" s="126"/>
    </row>
    <row r="282" spans="1:6" s="116" customFormat="1" x14ac:dyDescent="0.15">
      <c r="A282" s="738"/>
      <c r="B282" s="126"/>
      <c r="C282" s="126"/>
      <c r="D282" s="126"/>
      <c r="E282" s="126"/>
      <c r="F282" s="126"/>
    </row>
    <row r="283" spans="1:6" s="116" customFormat="1" x14ac:dyDescent="0.15">
      <c r="A283" s="738"/>
      <c r="B283" s="126"/>
      <c r="C283" s="126"/>
      <c r="D283" s="126"/>
      <c r="E283" s="126"/>
      <c r="F283" s="126"/>
    </row>
    <row r="284" spans="1:6" s="116" customFormat="1" x14ac:dyDescent="0.15">
      <c r="A284" s="738"/>
      <c r="B284" s="126"/>
      <c r="C284" s="126"/>
      <c r="D284" s="126"/>
      <c r="E284" s="126"/>
      <c r="F284" s="126"/>
    </row>
    <row r="285" spans="1:6" s="116" customFormat="1" x14ac:dyDescent="0.15">
      <c r="A285" s="738"/>
      <c r="B285" s="126"/>
      <c r="C285" s="126"/>
      <c r="D285" s="126"/>
      <c r="E285" s="126"/>
      <c r="F285" s="126"/>
    </row>
    <row r="286" spans="1:6" s="116" customFormat="1" x14ac:dyDescent="0.15">
      <c r="A286" s="738"/>
      <c r="B286" s="126"/>
      <c r="C286" s="126"/>
      <c r="D286" s="126"/>
      <c r="E286" s="126"/>
      <c r="F286" s="126"/>
    </row>
    <row r="287" spans="1:6" s="116" customFormat="1" x14ac:dyDescent="0.15">
      <c r="A287" s="738"/>
      <c r="B287" s="126"/>
      <c r="C287" s="126"/>
      <c r="D287" s="126"/>
      <c r="E287" s="126"/>
      <c r="F287" s="126"/>
    </row>
    <row r="288" spans="1:6" s="116" customFormat="1" x14ac:dyDescent="0.15">
      <c r="A288" s="738"/>
      <c r="B288" s="126"/>
      <c r="C288" s="126"/>
      <c r="D288" s="126"/>
      <c r="E288" s="126"/>
      <c r="F288" s="126"/>
    </row>
    <row r="289" spans="1:6" s="116" customFormat="1" x14ac:dyDescent="0.15">
      <c r="A289" s="738"/>
      <c r="B289" s="126"/>
      <c r="C289" s="126"/>
      <c r="D289" s="126"/>
      <c r="E289" s="126"/>
      <c r="F289" s="126"/>
    </row>
    <row r="290" spans="1:6" s="116" customFormat="1" x14ac:dyDescent="0.15">
      <c r="A290" s="738"/>
      <c r="B290" s="126"/>
      <c r="C290" s="126"/>
      <c r="D290" s="126"/>
      <c r="E290" s="126"/>
      <c r="F290" s="126"/>
    </row>
    <row r="291" spans="1:6" s="116" customFormat="1" x14ac:dyDescent="0.15">
      <c r="A291" s="738"/>
      <c r="B291" s="126"/>
      <c r="C291" s="126"/>
      <c r="D291" s="126"/>
      <c r="E291" s="126"/>
      <c r="F291" s="126"/>
    </row>
    <row r="292" spans="1:6" s="116" customFormat="1" x14ac:dyDescent="0.15">
      <c r="A292" s="738"/>
      <c r="B292" s="126"/>
      <c r="C292" s="126"/>
      <c r="D292" s="126"/>
      <c r="E292" s="126"/>
      <c r="F292" s="126"/>
    </row>
    <row r="293" spans="1:6" s="116" customFormat="1" x14ac:dyDescent="0.15">
      <c r="A293" s="738"/>
      <c r="B293" s="126"/>
      <c r="C293" s="126"/>
      <c r="D293" s="126"/>
      <c r="E293" s="126"/>
      <c r="F293" s="126"/>
    </row>
    <row r="294" spans="1:6" s="116" customFormat="1" x14ac:dyDescent="0.15">
      <c r="A294" s="738"/>
      <c r="B294" s="126"/>
      <c r="C294" s="126"/>
      <c r="D294" s="126"/>
      <c r="E294" s="126"/>
      <c r="F294" s="126"/>
    </row>
    <row r="295" spans="1:6" s="116" customFormat="1" x14ac:dyDescent="0.15">
      <c r="A295" s="738"/>
      <c r="B295" s="126"/>
      <c r="C295" s="126"/>
      <c r="D295" s="126"/>
      <c r="E295" s="126"/>
      <c r="F295" s="126"/>
    </row>
    <row r="296" spans="1:6" s="116" customFormat="1" x14ac:dyDescent="0.15">
      <c r="A296" s="738"/>
      <c r="B296" s="126"/>
      <c r="C296" s="126"/>
      <c r="D296" s="126"/>
      <c r="E296" s="126"/>
      <c r="F296" s="126"/>
    </row>
    <row r="297" spans="1:6" s="116" customFormat="1" x14ac:dyDescent="0.15">
      <c r="A297" s="738"/>
      <c r="B297" s="126"/>
      <c r="C297" s="126"/>
      <c r="D297" s="126"/>
      <c r="E297" s="126"/>
      <c r="F297" s="126"/>
    </row>
    <row r="298" spans="1:6" s="116" customFormat="1" x14ac:dyDescent="0.15">
      <c r="A298" s="738"/>
      <c r="B298" s="126"/>
      <c r="C298" s="126"/>
      <c r="D298" s="126"/>
      <c r="E298" s="126"/>
      <c r="F298" s="126"/>
    </row>
    <row r="299" spans="1:6" s="116" customFormat="1" x14ac:dyDescent="0.15">
      <c r="A299" s="738"/>
      <c r="B299" s="126"/>
      <c r="C299" s="126"/>
      <c r="D299" s="126"/>
      <c r="E299" s="126"/>
      <c r="F299" s="126"/>
    </row>
    <row r="300" spans="1:6" s="116" customFormat="1" x14ac:dyDescent="0.15">
      <c r="A300" s="738"/>
      <c r="B300" s="126"/>
      <c r="C300" s="126"/>
      <c r="D300" s="126"/>
      <c r="E300" s="126"/>
      <c r="F300" s="126"/>
    </row>
    <row r="301" spans="1:6" s="116" customFormat="1" x14ac:dyDescent="0.15">
      <c r="A301" s="738"/>
      <c r="B301" s="126"/>
      <c r="C301" s="126"/>
      <c r="D301" s="126"/>
      <c r="E301" s="126"/>
      <c r="F301" s="126"/>
    </row>
    <row r="302" spans="1:6" s="116" customFormat="1" x14ac:dyDescent="0.15">
      <c r="A302" s="738"/>
      <c r="B302" s="126"/>
      <c r="C302" s="126"/>
      <c r="D302" s="126"/>
      <c r="E302" s="126"/>
      <c r="F302" s="126"/>
    </row>
    <row r="303" spans="1:6" s="116" customFormat="1" x14ac:dyDescent="0.15">
      <c r="A303" s="738"/>
      <c r="B303" s="126"/>
      <c r="C303" s="126"/>
      <c r="D303" s="126"/>
      <c r="E303" s="126"/>
      <c r="F303" s="126"/>
    </row>
    <row r="304" spans="1:6" s="116" customFormat="1" x14ac:dyDescent="0.15">
      <c r="A304" s="738"/>
      <c r="B304" s="126"/>
      <c r="C304" s="126"/>
      <c r="D304" s="126"/>
      <c r="E304" s="126"/>
      <c r="F304" s="126"/>
    </row>
    <row r="305" spans="1:6" s="116" customFormat="1" x14ac:dyDescent="0.15">
      <c r="A305" s="738"/>
      <c r="B305" s="126"/>
      <c r="C305" s="126"/>
      <c r="D305" s="126"/>
      <c r="E305" s="126"/>
      <c r="F305" s="126"/>
    </row>
    <row r="306" spans="1:6" s="116" customFormat="1" x14ac:dyDescent="0.15">
      <c r="A306" s="738"/>
      <c r="B306" s="126"/>
      <c r="C306" s="126"/>
      <c r="D306" s="126"/>
      <c r="E306" s="126"/>
      <c r="F306" s="126"/>
    </row>
    <row r="307" spans="1:6" s="116" customFormat="1" x14ac:dyDescent="0.15">
      <c r="A307" s="738"/>
      <c r="B307" s="126"/>
      <c r="C307" s="126"/>
      <c r="D307" s="126"/>
      <c r="E307" s="126"/>
      <c r="F307" s="126"/>
    </row>
    <row r="308" spans="1:6" s="116" customFormat="1" x14ac:dyDescent="0.15">
      <c r="A308" s="738"/>
      <c r="B308" s="126"/>
      <c r="C308" s="126"/>
      <c r="D308" s="126"/>
      <c r="E308" s="126"/>
      <c r="F308" s="126"/>
    </row>
    <row r="309" spans="1:6" s="116" customFormat="1" x14ac:dyDescent="0.15">
      <c r="A309" s="738"/>
      <c r="B309" s="126"/>
      <c r="C309" s="126"/>
      <c r="D309" s="126"/>
      <c r="E309" s="126"/>
      <c r="F309" s="126"/>
    </row>
    <row r="310" spans="1:6" s="116" customFormat="1" x14ac:dyDescent="0.15">
      <c r="A310" s="738"/>
      <c r="B310" s="126"/>
      <c r="C310" s="126"/>
      <c r="D310" s="126"/>
      <c r="E310" s="126"/>
      <c r="F310" s="126"/>
    </row>
    <row r="311" spans="1:6" s="116" customFormat="1" x14ac:dyDescent="0.15">
      <c r="A311" s="738"/>
      <c r="B311" s="126"/>
      <c r="C311" s="126"/>
      <c r="D311" s="126"/>
      <c r="E311" s="126"/>
      <c r="F311" s="126"/>
    </row>
    <row r="312" spans="1:6" s="116" customFormat="1" x14ac:dyDescent="0.15">
      <c r="A312" s="738"/>
      <c r="B312" s="126"/>
      <c r="C312" s="126"/>
      <c r="D312" s="126"/>
      <c r="E312" s="126"/>
      <c r="F312" s="126"/>
    </row>
    <row r="313" spans="1:6" s="116" customFormat="1" x14ac:dyDescent="0.15">
      <c r="A313" s="738"/>
      <c r="B313" s="126"/>
      <c r="C313" s="126"/>
      <c r="D313" s="126"/>
      <c r="E313" s="126"/>
      <c r="F313" s="126"/>
    </row>
    <row r="314" spans="1:6" s="116" customFormat="1" x14ac:dyDescent="0.15">
      <c r="A314" s="738"/>
      <c r="B314" s="126"/>
      <c r="C314" s="126"/>
      <c r="D314" s="126"/>
      <c r="E314" s="126"/>
      <c r="F314" s="126"/>
    </row>
    <row r="315" spans="1:6" s="116" customFormat="1" x14ac:dyDescent="0.15">
      <c r="A315" s="738"/>
      <c r="B315" s="126"/>
      <c r="C315" s="126"/>
      <c r="D315" s="126"/>
      <c r="E315" s="126"/>
      <c r="F315" s="126"/>
    </row>
    <row r="316" spans="1:6" s="116" customFormat="1" x14ac:dyDescent="0.15">
      <c r="A316" s="738"/>
      <c r="B316" s="126"/>
      <c r="C316" s="126"/>
      <c r="D316" s="126"/>
      <c r="E316" s="126"/>
      <c r="F316" s="126"/>
    </row>
    <row r="317" spans="1:6" s="116" customFormat="1" x14ac:dyDescent="0.15">
      <c r="A317" s="738"/>
      <c r="B317" s="126"/>
      <c r="C317" s="126"/>
      <c r="D317" s="126"/>
      <c r="E317" s="126"/>
      <c r="F317" s="126"/>
    </row>
    <row r="318" spans="1:6" s="116" customFormat="1" x14ac:dyDescent="0.15">
      <c r="A318" s="738"/>
      <c r="B318" s="126"/>
      <c r="C318" s="126"/>
      <c r="D318" s="126"/>
      <c r="E318" s="126"/>
      <c r="F318" s="126"/>
    </row>
    <row r="319" spans="1:6" s="116" customFormat="1" x14ac:dyDescent="0.15">
      <c r="A319" s="738"/>
      <c r="B319" s="126"/>
      <c r="C319" s="126"/>
      <c r="D319" s="126"/>
      <c r="E319" s="126"/>
      <c r="F319" s="126"/>
    </row>
    <row r="320" spans="1:6" s="116" customFormat="1" x14ac:dyDescent="0.15">
      <c r="A320" s="738"/>
      <c r="B320" s="126"/>
      <c r="C320" s="126"/>
      <c r="D320" s="126"/>
      <c r="E320" s="126"/>
      <c r="F320" s="126"/>
    </row>
    <row r="321" spans="1:6" s="116" customFormat="1" x14ac:dyDescent="0.15">
      <c r="A321" s="738"/>
      <c r="B321" s="126"/>
      <c r="C321" s="126"/>
      <c r="D321" s="126"/>
      <c r="E321" s="126"/>
      <c r="F321" s="126"/>
    </row>
    <row r="322" spans="1:6" s="116" customFormat="1" x14ac:dyDescent="0.15">
      <c r="A322" s="738"/>
      <c r="B322" s="126"/>
      <c r="C322" s="126"/>
      <c r="D322" s="126"/>
      <c r="E322" s="126"/>
      <c r="F322" s="126"/>
    </row>
    <row r="323" spans="1:6" s="116" customFormat="1" x14ac:dyDescent="0.15">
      <c r="A323" s="738"/>
      <c r="B323" s="126"/>
      <c r="C323" s="126"/>
      <c r="D323" s="126"/>
      <c r="E323" s="126"/>
      <c r="F323" s="126"/>
    </row>
    <row r="324" spans="1:6" s="116" customFormat="1" x14ac:dyDescent="0.15">
      <c r="A324" s="738"/>
      <c r="B324" s="126"/>
      <c r="C324" s="126"/>
      <c r="D324" s="126"/>
      <c r="E324" s="126"/>
      <c r="F324" s="126"/>
    </row>
    <row r="325" spans="1:6" s="116" customFormat="1" x14ac:dyDescent="0.15">
      <c r="A325" s="738"/>
      <c r="B325" s="126"/>
      <c r="C325" s="126"/>
      <c r="D325" s="126"/>
      <c r="E325" s="126"/>
      <c r="F325" s="126"/>
    </row>
    <row r="326" spans="1:6" s="116" customFormat="1" x14ac:dyDescent="0.15">
      <c r="A326" s="738"/>
      <c r="B326" s="126"/>
      <c r="C326" s="126"/>
      <c r="D326" s="126"/>
      <c r="E326" s="126"/>
      <c r="F326" s="126"/>
    </row>
    <row r="327" spans="1:6" s="116" customFormat="1" x14ac:dyDescent="0.15">
      <c r="A327" s="738"/>
      <c r="B327" s="126"/>
      <c r="C327" s="126"/>
      <c r="D327" s="126"/>
      <c r="E327" s="126"/>
      <c r="F327" s="126"/>
    </row>
    <row r="328" spans="1:6" s="116" customFormat="1" x14ac:dyDescent="0.15">
      <c r="A328" s="738"/>
      <c r="B328" s="126"/>
      <c r="C328" s="126"/>
      <c r="D328" s="126"/>
      <c r="E328" s="126"/>
      <c r="F328" s="126"/>
    </row>
    <row r="329" spans="1:6" s="116" customFormat="1" x14ac:dyDescent="0.15">
      <c r="A329" s="738"/>
      <c r="B329" s="126"/>
      <c r="C329" s="126"/>
      <c r="D329" s="126"/>
      <c r="E329" s="126"/>
      <c r="F329" s="126"/>
    </row>
    <row r="330" spans="1:6" s="116" customFormat="1" x14ac:dyDescent="0.15">
      <c r="A330" s="738"/>
      <c r="B330" s="126"/>
      <c r="C330" s="126"/>
      <c r="D330" s="126"/>
      <c r="E330" s="126"/>
      <c r="F330" s="126"/>
    </row>
    <row r="331" spans="1:6" s="116" customFormat="1" x14ac:dyDescent="0.15">
      <c r="A331" s="738"/>
      <c r="B331" s="126"/>
      <c r="C331" s="126"/>
      <c r="D331" s="126"/>
      <c r="E331" s="126"/>
      <c r="F331" s="126"/>
    </row>
    <row r="332" spans="1:6" s="116" customFormat="1" x14ac:dyDescent="0.15">
      <c r="A332" s="738"/>
      <c r="B332" s="126"/>
      <c r="C332" s="126"/>
      <c r="D332" s="126"/>
      <c r="E332" s="126"/>
      <c r="F332" s="126"/>
    </row>
    <row r="333" spans="1:6" s="116" customFormat="1" x14ac:dyDescent="0.15">
      <c r="A333" s="738"/>
      <c r="B333" s="126"/>
      <c r="C333" s="126"/>
      <c r="D333" s="126"/>
      <c r="E333" s="126"/>
      <c r="F333" s="126"/>
    </row>
    <row r="334" spans="1:6" s="116" customFormat="1" x14ac:dyDescent="0.15">
      <c r="A334" s="738"/>
      <c r="B334" s="126"/>
      <c r="C334" s="126"/>
      <c r="D334" s="126"/>
      <c r="E334" s="126"/>
      <c r="F334" s="126"/>
    </row>
    <row r="335" spans="1:6" s="116" customFormat="1" x14ac:dyDescent="0.15">
      <c r="A335" s="738"/>
      <c r="B335" s="126"/>
      <c r="C335" s="126"/>
      <c r="D335" s="126"/>
      <c r="E335" s="126"/>
      <c r="F335" s="126"/>
    </row>
    <row r="336" spans="1:6" s="116" customFormat="1" x14ac:dyDescent="0.15">
      <c r="A336" s="738"/>
      <c r="B336" s="126"/>
      <c r="C336" s="126"/>
      <c r="D336" s="126"/>
      <c r="E336" s="126"/>
      <c r="F336" s="126"/>
    </row>
    <row r="337" spans="1:6" s="116" customFormat="1" x14ac:dyDescent="0.15">
      <c r="A337" s="738"/>
      <c r="B337" s="126"/>
      <c r="C337" s="126"/>
      <c r="D337" s="126"/>
      <c r="E337" s="126"/>
      <c r="F337" s="126"/>
    </row>
    <row r="338" spans="1:6" s="116" customFormat="1" x14ac:dyDescent="0.15">
      <c r="A338" s="738"/>
      <c r="B338" s="126"/>
      <c r="C338" s="126"/>
      <c r="D338" s="126"/>
      <c r="E338" s="126"/>
      <c r="F338" s="126"/>
    </row>
    <row r="339" spans="1:6" s="116" customFormat="1" x14ac:dyDescent="0.15">
      <c r="A339" s="738"/>
      <c r="B339" s="126"/>
      <c r="C339" s="126"/>
      <c r="D339" s="126"/>
      <c r="E339" s="126"/>
      <c r="F339" s="126"/>
    </row>
    <row r="340" spans="1:6" s="116" customFormat="1" x14ac:dyDescent="0.15">
      <c r="A340" s="738"/>
      <c r="B340" s="126"/>
      <c r="C340" s="126"/>
      <c r="D340" s="126"/>
      <c r="E340" s="126"/>
      <c r="F340" s="126"/>
    </row>
    <row r="341" spans="1:6" s="116" customFormat="1" x14ac:dyDescent="0.15">
      <c r="A341" s="738"/>
      <c r="B341" s="126"/>
      <c r="C341" s="126"/>
      <c r="D341" s="126"/>
      <c r="E341" s="126"/>
      <c r="F341" s="126"/>
    </row>
    <row r="342" spans="1:6" s="116" customFormat="1" x14ac:dyDescent="0.15">
      <c r="A342" s="738"/>
      <c r="B342" s="126"/>
      <c r="C342" s="126"/>
      <c r="D342" s="126"/>
      <c r="E342" s="126"/>
      <c r="F342" s="126"/>
    </row>
    <row r="343" spans="1:6" s="116" customFormat="1" x14ac:dyDescent="0.15">
      <c r="A343" s="738"/>
      <c r="B343" s="126"/>
      <c r="C343" s="126"/>
      <c r="D343" s="126"/>
      <c r="E343" s="126"/>
      <c r="F343" s="126"/>
    </row>
    <row r="344" spans="1:6" s="116" customFormat="1" x14ac:dyDescent="0.15">
      <c r="A344" s="738"/>
      <c r="B344" s="126"/>
      <c r="C344" s="126"/>
      <c r="D344" s="126"/>
      <c r="E344" s="126"/>
      <c r="F344" s="126"/>
    </row>
    <row r="345" spans="1:6" s="116" customFormat="1" x14ac:dyDescent="0.15">
      <c r="A345" s="738"/>
      <c r="B345" s="126"/>
      <c r="C345" s="126"/>
      <c r="D345" s="126"/>
      <c r="E345" s="126"/>
      <c r="F345" s="126"/>
    </row>
    <row r="346" spans="1:6" s="116" customFormat="1" x14ac:dyDescent="0.15">
      <c r="A346" s="738"/>
      <c r="B346" s="126"/>
      <c r="C346" s="126"/>
      <c r="D346" s="126"/>
      <c r="E346" s="126"/>
      <c r="F346" s="126"/>
    </row>
    <row r="347" spans="1:6" s="116" customFormat="1" x14ac:dyDescent="0.15">
      <c r="A347" s="738"/>
      <c r="B347" s="126"/>
      <c r="C347" s="126"/>
      <c r="D347" s="126"/>
      <c r="E347" s="126"/>
      <c r="F347" s="126"/>
    </row>
    <row r="348" spans="1:6" s="116" customFormat="1" x14ac:dyDescent="0.15">
      <c r="A348" s="738"/>
      <c r="B348" s="126"/>
      <c r="C348" s="126"/>
      <c r="D348" s="126"/>
      <c r="E348" s="126"/>
      <c r="F348" s="126"/>
    </row>
    <row r="349" spans="1:6" s="116" customFormat="1" x14ac:dyDescent="0.15">
      <c r="A349" s="738"/>
      <c r="B349" s="126"/>
      <c r="C349" s="126"/>
      <c r="D349" s="126"/>
      <c r="E349" s="126"/>
      <c r="F349" s="126"/>
    </row>
    <row r="350" spans="1:6" s="116" customFormat="1" x14ac:dyDescent="0.15">
      <c r="A350" s="738"/>
      <c r="B350" s="126"/>
      <c r="C350" s="126"/>
      <c r="D350" s="126"/>
      <c r="E350" s="126"/>
      <c r="F350" s="126"/>
    </row>
    <row r="351" spans="1:6" s="116" customFormat="1" x14ac:dyDescent="0.15">
      <c r="A351" s="738"/>
      <c r="B351" s="126"/>
      <c r="C351" s="126"/>
      <c r="D351" s="126"/>
      <c r="E351" s="126"/>
      <c r="F351" s="126"/>
    </row>
    <row r="352" spans="1:6" s="116" customFormat="1" x14ac:dyDescent="0.15">
      <c r="A352" s="738"/>
      <c r="B352" s="126"/>
      <c r="C352" s="126"/>
      <c r="D352" s="126"/>
      <c r="E352" s="126"/>
      <c r="F352" s="126"/>
    </row>
    <row r="353" spans="1:6" s="116" customFormat="1" x14ac:dyDescent="0.15">
      <c r="A353" s="738"/>
      <c r="B353" s="126"/>
      <c r="C353" s="126"/>
      <c r="D353" s="126"/>
      <c r="E353" s="126"/>
      <c r="F353" s="126"/>
    </row>
    <row r="354" spans="1:6" s="116" customFormat="1" x14ac:dyDescent="0.15">
      <c r="A354" s="738"/>
      <c r="B354" s="126"/>
      <c r="C354" s="126"/>
      <c r="D354" s="126"/>
      <c r="E354" s="126"/>
      <c r="F354" s="126"/>
    </row>
    <row r="355" spans="1:6" s="116" customFormat="1" x14ac:dyDescent="0.15">
      <c r="A355" s="738"/>
      <c r="B355" s="126"/>
      <c r="C355" s="126"/>
      <c r="D355" s="126"/>
      <c r="E355" s="126"/>
      <c r="F355" s="126"/>
    </row>
    <row r="356" spans="1:6" s="116" customFormat="1" x14ac:dyDescent="0.15">
      <c r="A356" s="738"/>
      <c r="B356" s="126"/>
      <c r="C356" s="126"/>
      <c r="D356" s="126"/>
      <c r="E356" s="126"/>
      <c r="F356" s="126"/>
    </row>
    <row r="357" spans="1:6" s="116" customFormat="1" x14ac:dyDescent="0.15">
      <c r="A357" s="738"/>
      <c r="B357" s="126"/>
      <c r="C357" s="126"/>
      <c r="D357" s="126"/>
      <c r="E357" s="126"/>
      <c r="F357" s="126"/>
    </row>
    <row r="358" spans="1:6" s="116" customFormat="1" x14ac:dyDescent="0.15">
      <c r="A358" s="738"/>
      <c r="B358" s="126"/>
      <c r="C358" s="126"/>
      <c r="D358" s="126"/>
      <c r="E358" s="126"/>
      <c r="F358" s="126"/>
    </row>
    <row r="359" spans="1:6" s="116" customFormat="1" x14ac:dyDescent="0.15">
      <c r="A359" s="738"/>
      <c r="B359" s="126"/>
      <c r="C359" s="126"/>
      <c r="D359" s="126"/>
      <c r="E359" s="126"/>
      <c r="F359" s="126"/>
    </row>
    <row r="360" spans="1:6" s="116" customFormat="1" x14ac:dyDescent="0.15">
      <c r="A360" s="738"/>
      <c r="B360" s="126"/>
      <c r="C360" s="126"/>
      <c r="D360" s="126"/>
      <c r="E360" s="126"/>
      <c r="F360" s="126"/>
    </row>
    <row r="361" spans="1:6" s="116" customFormat="1" x14ac:dyDescent="0.15">
      <c r="A361" s="738"/>
      <c r="B361" s="126"/>
      <c r="C361" s="126"/>
      <c r="D361" s="126"/>
      <c r="E361" s="126"/>
      <c r="F361" s="126"/>
    </row>
    <row r="362" spans="1:6" s="116" customFormat="1" x14ac:dyDescent="0.15">
      <c r="A362" s="738"/>
      <c r="B362" s="126"/>
      <c r="C362" s="126"/>
      <c r="D362" s="126"/>
      <c r="E362" s="126"/>
      <c r="F362" s="126"/>
    </row>
    <row r="363" spans="1:6" s="116" customFormat="1" x14ac:dyDescent="0.15">
      <c r="A363" s="738"/>
      <c r="B363" s="126"/>
      <c r="C363" s="126"/>
      <c r="D363" s="126"/>
      <c r="E363" s="126"/>
      <c r="F363" s="126"/>
    </row>
    <row r="364" spans="1:6" s="116" customFormat="1" x14ac:dyDescent="0.15">
      <c r="A364" s="738"/>
      <c r="B364" s="126"/>
      <c r="C364" s="126"/>
      <c r="D364" s="126"/>
      <c r="E364" s="126"/>
      <c r="F364" s="126"/>
    </row>
    <row r="365" spans="1:6" s="116" customFormat="1" x14ac:dyDescent="0.15">
      <c r="A365" s="738"/>
      <c r="B365" s="126"/>
      <c r="C365" s="126"/>
      <c r="D365" s="126"/>
      <c r="E365" s="126"/>
      <c r="F365" s="126"/>
    </row>
    <row r="366" spans="1:6" s="116" customFormat="1" x14ac:dyDescent="0.15">
      <c r="A366" s="738"/>
      <c r="B366" s="126"/>
      <c r="C366" s="126"/>
      <c r="D366" s="126"/>
      <c r="E366" s="126"/>
      <c r="F366" s="126"/>
    </row>
    <row r="367" spans="1:6" s="116" customFormat="1" x14ac:dyDescent="0.15">
      <c r="A367" s="738"/>
      <c r="B367" s="126"/>
      <c r="C367" s="126"/>
      <c r="D367" s="126"/>
      <c r="E367" s="126"/>
      <c r="F367" s="126"/>
    </row>
    <row r="368" spans="1:6" s="116" customFormat="1" x14ac:dyDescent="0.15">
      <c r="A368" s="738"/>
      <c r="B368" s="126"/>
      <c r="C368" s="126"/>
      <c r="D368" s="126"/>
      <c r="E368" s="126"/>
      <c r="F368" s="126"/>
    </row>
    <row r="369" spans="1:6" s="116" customFormat="1" x14ac:dyDescent="0.15">
      <c r="A369" s="738"/>
      <c r="B369" s="126"/>
      <c r="C369" s="126"/>
      <c r="D369" s="126"/>
      <c r="E369" s="126"/>
      <c r="F369" s="126"/>
    </row>
    <row r="370" spans="1:6" s="116" customFormat="1" x14ac:dyDescent="0.15">
      <c r="A370" s="738"/>
      <c r="B370" s="126"/>
      <c r="C370" s="126"/>
      <c r="D370" s="126"/>
      <c r="E370" s="126"/>
      <c r="F370" s="126"/>
    </row>
    <row r="371" spans="1:6" s="116" customFormat="1" x14ac:dyDescent="0.15">
      <c r="A371" s="738"/>
      <c r="B371" s="126"/>
      <c r="C371" s="126"/>
      <c r="D371" s="126"/>
      <c r="E371" s="126"/>
      <c r="F371" s="126"/>
    </row>
    <row r="372" spans="1:6" s="116" customFormat="1" x14ac:dyDescent="0.15">
      <c r="A372" s="738"/>
      <c r="B372" s="126"/>
      <c r="C372" s="126"/>
      <c r="D372" s="126"/>
      <c r="E372" s="126"/>
      <c r="F372" s="126"/>
    </row>
    <row r="373" spans="1:6" s="116" customFormat="1" x14ac:dyDescent="0.15">
      <c r="A373" s="738"/>
      <c r="B373" s="126"/>
      <c r="C373" s="126"/>
      <c r="D373" s="126"/>
      <c r="E373" s="126"/>
      <c r="F373" s="126"/>
    </row>
    <row r="374" spans="1:6" s="116" customFormat="1" x14ac:dyDescent="0.15">
      <c r="A374" s="738"/>
      <c r="B374" s="126"/>
      <c r="C374" s="126"/>
      <c r="D374" s="126"/>
      <c r="E374" s="126"/>
      <c r="F374" s="126"/>
    </row>
    <row r="375" spans="1:6" s="116" customFormat="1" x14ac:dyDescent="0.15">
      <c r="A375" s="738"/>
      <c r="B375" s="126"/>
      <c r="C375" s="126"/>
      <c r="D375" s="126"/>
      <c r="E375" s="126"/>
      <c r="F375" s="126"/>
    </row>
    <row r="376" spans="1:6" s="116" customFormat="1" x14ac:dyDescent="0.15">
      <c r="A376" s="738"/>
      <c r="B376" s="126"/>
      <c r="C376" s="126"/>
      <c r="D376" s="126"/>
      <c r="E376" s="126"/>
      <c r="F376" s="126"/>
    </row>
    <row r="377" spans="1:6" s="116" customFormat="1" x14ac:dyDescent="0.15">
      <c r="A377" s="738"/>
      <c r="B377" s="126"/>
      <c r="C377" s="126"/>
      <c r="D377" s="126"/>
      <c r="E377" s="126"/>
      <c r="F377" s="126"/>
    </row>
    <row r="378" spans="1:6" s="116" customFormat="1" x14ac:dyDescent="0.15">
      <c r="A378" s="738"/>
      <c r="B378" s="126"/>
      <c r="C378" s="126"/>
      <c r="D378" s="126"/>
      <c r="E378" s="126"/>
      <c r="F378" s="126"/>
    </row>
    <row r="379" spans="1:6" s="116" customFormat="1" x14ac:dyDescent="0.15">
      <c r="A379" s="738"/>
      <c r="B379" s="126"/>
      <c r="C379" s="126"/>
      <c r="D379" s="126"/>
      <c r="E379" s="126"/>
      <c r="F379" s="126"/>
    </row>
    <row r="380" spans="1:6" s="116" customFormat="1" x14ac:dyDescent="0.15">
      <c r="A380" s="738"/>
      <c r="B380" s="126"/>
      <c r="C380" s="126"/>
      <c r="D380" s="126"/>
      <c r="E380" s="126"/>
      <c r="F380" s="126"/>
    </row>
    <row r="381" spans="1:6" s="116" customFormat="1" x14ac:dyDescent="0.15">
      <c r="A381" s="738"/>
      <c r="B381" s="126"/>
      <c r="C381" s="126"/>
      <c r="D381" s="126"/>
      <c r="E381" s="126"/>
      <c r="F381" s="126"/>
    </row>
    <row r="382" spans="1:6" s="116" customFormat="1" x14ac:dyDescent="0.15">
      <c r="A382" s="738"/>
      <c r="B382" s="126"/>
      <c r="C382" s="126"/>
      <c r="D382" s="126"/>
      <c r="E382" s="126"/>
      <c r="F382" s="126"/>
    </row>
    <row r="383" spans="1:6" s="116" customFormat="1" x14ac:dyDescent="0.15">
      <c r="A383" s="738"/>
      <c r="B383" s="126"/>
      <c r="C383" s="126"/>
      <c r="D383" s="126"/>
      <c r="E383" s="126"/>
      <c r="F383" s="126"/>
    </row>
    <row r="384" spans="1:6" s="116" customFormat="1" x14ac:dyDescent="0.15">
      <c r="A384" s="738"/>
      <c r="B384" s="126"/>
      <c r="C384" s="126"/>
      <c r="D384" s="126"/>
      <c r="E384" s="126"/>
      <c r="F384" s="126"/>
    </row>
    <row r="385" spans="1:6" s="116" customFormat="1" x14ac:dyDescent="0.15">
      <c r="A385" s="738"/>
      <c r="B385" s="126"/>
      <c r="C385" s="126"/>
      <c r="D385" s="126"/>
      <c r="E385" s="126"/>
      <c r="F385" s="126"/>
    </row>
    <row r="386" spans="1:6" s="116" customFormat="1" x14ac:dyDescent="0.15">
      <c r="A386" s="738"/>
      <c r="B386" s="126"/>
      <c r="C386" s="126"/>
      <c r="D386" s="126"/>
      <c r="E386" s="126"/>
      <c r="F386" s="126"/>
    </row>
    <row r="387" spans="1:6" s="116" customFormat="1" x14ac:dyDescent="0.15">
      <c r="A387" s="738"/>
      <c r="B387" s="126"/>
      <c r="C387" s="126"/>
      <c r="D387" s="126"/>
      <c r="E387" s="126"/>
      <c r="F387" s="126"/>
    </row>
    <row r="388" spans="1:6" s="116" customFormat="1" x14ac:dyDescent="0.15">
      <c r="A388" s="738"/>
      <c r="B388" s="126"/>
      <c r="C388" s="126"/>
      <c r="D388" s="126"/>
      <c r="E388" s="126"/>
      <c r="F388" s="126"/>
    </row>
    <row r="389" spans="1:6" s="116" customFormat="1" x14ac:dyDescent="0.15">
      <c r="A389" s="738"/>
      <c r="B389" s="126"/>
      <c r="C389" s="126"/>
      <c r="D389" s="126"/>
      <c r="E389" s="126"/>
      <c r="F389" s="126"/>
    </row>
    <row r="390" spans="1:6" s="116" customFormat="1" x14ac:dyDescent="0.15">
      <c r="A390" s="738"/>
      <c r="B390" s="126"/>
      <c r="C390" s="126"/>
      <c r="D390" s="126"/>
      <c r="E390" s="126"/>
      <c r="F390" s="126"/>
    </row>
    <row r="391" spans="1:6" s="116" customFormat="1" x14ac:dyDescent="0.15">
      <c r="A391" s="738"/>
      <c r="B391" s="126"/>
      <c r="C391" s="126"/>
      <c r="D391" s="126"/>
      <c r="E391" s="126"/>
      <c r="F391" s="126"/>
    </row>
    <row r="392" spans="1:6" s="116" customFormat="1" x14ac:dyDescent="0.15">
      <c r="A392" s="738"/>
      <c r="B392" s="126"/>
      <c r="C392" s="126"/>
      <c r="D392" s="126"/>
      <c r="E392" s="126"/>
      <c r="F392" s="126"/>
    </row>
    <row r="393" spans="1:6" s="116" customFormat="1" x14ac:dyDescent="0.15">
      <c r="A393" s="738"/>
      <c r="B393" s="126"/>
      <c r="C393" s="126"/>
      <c r="D393" s="126"/>
      <c r="E393" s="126"/>
      <c r="F393" s="126"/>
    </row>
    <row r="394" spans="1:6" s="116" customFormat="1" x14ac:dyDescent="0.15">
      <c r="A394" s="738"/>
      <c r="B394" s="126"/>
      <c r="C394" s="126"/>
      <c r="D394" s="126"/>
      <c r="E394" s="126"/>
      <c r="F394" s="126"/>
    </row>
    <row r="395" spans="1:6" s="116" customFormat="1" x14ac:dyDescent="0.15">
      <c r="A395" s="738"/>
      <c r="B395" s="126"/>
      <c r="C395" s="126"/>
      <c r="D395" s="126"/>
      <c r="E395" s="126"/>
      <c r="F395" s="126"/>
    </row>
    <row r="396" spans="1:6" s="116" customFormat="1" x14ac:dyDescent="0.15">
      <c r="A396" s="738"/>
      <c r="B396" s="126"/>
      <c r="C396" s="126"/>
      <c r="D396" s="126"/>
      <c r="E396" s="126"/>
      <c r="F396" s="126"/>
    </row>
    <row r="397" spans="1:6" s="116" customFormat="1" x14ac:dyDescent="0.15">
      <c r="A397" s="738"/>
      <c r="B397" s="126"/>
      <c r="C397" s="126"/>
      <c r="D397" s="126"/>
      <c r="E397" s="126"/>
      <c r="F397" s="126"/>
    </row>
    <row r="398" spans="1:6" s="116" customFormat="1" x14ac:dyDescent="0.15">
      <c r="A398" s="738"/>
      <c r="B398" s="126"/>
      <c r="C398" s="126"/>
      <c r="D398" s="126"/>
      <c r="E398" s="126"/>
      <c r="F398" s="126"/>
    </row>
    <row r="399" spans="1:6" s="116" customFormat="1" x14ac:dyDescent="0.15">
      <c r="A399" s="738"/>
      <c r="B399" s="126"/>
      <c r="C399" s="126"/>
      <c r="D399" s="126"/>
      <c r="E399" s="126"/>
      <c r="F399" s="126"/>
    </row>
    <row r="400" spans="1:6" s="116" customFormat="1" x14ac:dyDescent="0.15">
      <c r="A400" s="738"/>
      <c r="B400" s="126"/>
      <c r="C400" s="126"/>
      <c r="D400" s="126"/>
      <c r="E400" s="126"/>
      <c r="F400" s="126"/>
    </row>
    <row r="401" spans="1:6" s="116" customFormat="1" x14ac:dyDescent="0.15">
      <c r="A401" s="738"/>
      <c r="B401" s="126"/>
      <c r="C401" s="126"/>
      <c r="D401" s="126"/>
      <c r="E401" s="126"/>
      <c r="F401" s="126"/>
    </row>
    <row r="402" spans="1:6" s="116" customFormat="1" x14ac:dyDescent="0.15">
      <c r="A402" s="738"/>
      <c r="B402" s="126"/>
      <c r="C402" s="126"/>
      <c r="D402" s="126"/>
      <c r="E402" s="126"/>
      <c r="F402" s="126"/>
    </row>
    <row r="403" spans="1:6" s="116" customFormat="1" x14ac:dyDescent="0.15">
      <c r="A403" s="738"/>
      <c r="B403" s="126"/>
      <c r="C403" s="126"/>
      <c r="D403" s="126"/>
      <c r="E403" s="126"/>
      <c r="F403" s="126"/>
    </row>
    <row r="404" spans="1:6" s="116" customFormat="1" x14ac:dyDescent="0.15">
      <c r="A404" s="738"/>
      <c r="B404" s="126"/>
      <c r="C404" s="126"/>
      <c r="D404" s="126"/>
      <c r="E404" s="126"/>
      <c r="F404" s="126"/>
    </row>
    <row r="405" spans="1:6" s="116" customFormat="1" x14ac:dyDescent="0.15">
      <c r="A405" s="738"/>
      <c r="B405" s="126"/>
      <c r="C405" s="126"/>
      <c r="D405" s="126"/>
      <c r="E405" s="126"/>
      <c r="F405" s="126"/>
    </row>
    <row r="406" spans="1:6" s="116" customFormat="1" x14ac:dyDescent="0.15">
      <c r="A406" s="738"/>
      <c r="B406" s="126"/>
      <c r="C406" s="126"/>
      <c r="D406" s="126"/>
      <c r="E406" s="126"/>
      <c r="F406" s="126"/>
    </row>
    <row r="407" spans="1:6" s="116" customFormat="1" x14ac:dyDescent="0.15">
      <c r="A407" s="738"/>
      <c r="B407" s="126"/>
      <c r="C407" s="126"/>
      <c r="D407" s="126"/>
      <c r="E407" s="126"/>
      <c r="F407" s="126"/>
    </row>
    <row r="408" spans="1:6" s="116" customFormat="1" x14ac:dyDescent="0.15">
      <c r="A408" s="738"/>
      <c r="B408" s="126"/>
      <c r="C408" s="126"/>
      <c r="D408" s="126"/>
      <c r="E408" s="126"/>
      <c r="F408" s="126"/>
    </row>
    <row r="409" spans="1:6" s="116" customFormat="1" x14ac:dyDescent="0.15">
      <c r="A409" s="738"/>
      <c r="B409" s="126"/>
      <c r="C409" s="126"/>
      <c r="D409" s="126"/>
      <c r="E409" s="126"/>
      <c r="F409" s="126"/>
    </row>
    <row r="410" spans="1:6" s="116" customFormat="1" x14ac:dyDescent="0.15">
      <c r="A410" s="738"/>
      <c r="B410" s="126"/>
      <c r="C410" s="126"/>
      <c r="D410" s="126"/>
      <c r="E410" s="126"/>
      <c r="F410" s="126"/>
    </row>
    <row r="411" spans="1:6" s="116" customFormat="1" x14ac:dyDescent="0.15">
      <c r="A411" s="738"/>
      <c r="B411" s="126"/>
      <c r="C411" s="126"/>
      <c r="D411" s="126"/>
      <c r="E411" s="126"/>
      <c r="F411" s="126"/>
    </row>
    <row r="412" spans="1:6" s="116" customFormat="1" x14ac:dyDescent="0.15">
      <c r="A412" s="738"/>
      <c r="B412" s="126"/>
      <c r="C412" s="126"/>
      <c r="D412" s="126"/>
      <c r="E412" s="126"/>
      <c r="F412" s="126"/>
    </row>
    <row r="413" spans="1:6" s="116" customFormat="1" x14ac:dyDescent="0.15">
      <c r="A413" s="738"/>
      <c r="B413" s="126"/>
      <c r="C413" s="126"/>
      <c r="D413" s="126"/>
      <c r="E413" s="126"/>
      <c r="F413" s="126"/>
    </row>
    <row r="414" spans="1:6" s="116" customFormat="1" x14ac:dyDescent="0.15">
      <c r="A414" s="738"/>
      <c r="B414" s="126"/>
      <c r="C414" s="126"/>
      <c r="D414" s="126"/>
      <c r="E414" s="126"/>
      <c r="F414" s="126"/>
    </row>
    <row r="415" spans="1:6" s="116" customFormat="1" x14ac:dyDescent="0.15">
      <c r="A415" s="738"/>
      <c r="B415" s="126"/>
      <c r="C415" s="126"/>
      <c r="D415" s="126"/>
      <c r="E415" s="126"/>
      <c r="F415" s="126"/>
    </row>
    <row r="416" spans="1:6" s="116" customFormat="1" x14ac:dyDescent="0.15">
      <c r="A416" s="738"/>
      <c r="B416" s="126"/>
      <c r="C416" s="126"/>
      <c r="D416" s="126"/>
      <c r="E416" s="126"/>
      <c r="F416" s="126"/>
    </row>
    <row r="417" spans="1:6" s="116" customFormat="1" x14ac:dyDescent="0.15">
      <c r="A417" s="738"/>
      <c r="B417" s="126"/>
      <c r="C417" s="126"/>
      <c r="D417" s="126"/>
      <c r="E417" s="126"/>
      <c r="F417" s="126"/>
    </row>
    <row r="418" spans="1:6" s="116" customFormat="1" x14ac:dyDescent="0.15">
      <c r="A418" s="738"/>
      <c r="B418" s="126"/>
      <c r="C418" s="126"/>
      <c r="D418" s="126"/>
      <c r="E418" s="126"/>
      <c r="F418" s="126"/>
    </row>
    <row r="419" spans="1:6" s="116" customFormat="1" x14ac:dyDescent="0.15">
      <c r="A419" s="738"/>
      <c r="B419" s="126"/>
      <c r="C419" s="126"/>
      <c r="D419" s="126"/>
      <c r="E419" s="126"/>
      <c r="F419" s="126"/>
    </row>
    <row r="420" spans="1:6" s="116" customFormat="1" x14ac:dyDescent="0.15">
      <c r="A420" s="738"/>
      <c r="B420" s="126"/>
      <c r="C420" s="126"/>
      <c r="D420" s="126"/>
      <c r="E420" s="126"/>
      <c r="F420" s="126"/>
    </row>
    <row r="421" spans="1:6" s="116" customFormat="1" x14ac:dyDescent="0.15">
      <c r="A421" s="738"/>
      <c r="B421" s="126"/>
      <c r="C421" s="126"/>
      <c r="D421" s="126"/>
      <c r="E421" s="126"/>
      <c r="F421" s="126"/>
    </row>
    <row r="422" spans="1:6" s="116" customFormat="1" x14ac:dyDescent="0.15">
      <c r="A422" s="738"/>
      <c r="B422" s="126"/>
      <c r="C422" s="126"/>
      <c r="D422" s="126"/>
      <c r="E422" s="126"/>
      <c r="F422" s="126"/>
    </row>
    <row r="423" spans="1:6" s="116" customFormat="1" x14ac:dyDescent="0.15">
      <c r="A423" s="738"/>
      <c r="B423" s="126"/>
      <c r="C423" s="126"/>
      <c r="D423" s="126"/>
      <c r="E423" s="126"/>
      <c r="F423" s="126"/>
    </row>
    <row r="424" spans="1:6" s="116" customFormat="1" x14ac:dyDescent="0.15">
      <c r="A424" s="738"/>
      <c r="B424" s="126"/>
      <c r="C424" s="126"/>
      <c r="D424" s="126"/>
      <c r="E424" s="126"/>
      <c r="F424" s="126"/>
    </row>
    <row r="425" spans="1:6" s="116" customFormat="1" x14ac:dyDescent="0.15">
      <c r="A425" s="738"/>
      <c r="B425" s="126"/>
      <c r="C425" s="126"/>
      <c r="D425" s="126"/>
      <c r="E425" s="126"/>
      <c r="F425" s="126"/>
    </row>
    <row r="426" spans="1:6" s="116" customFormat="1" x14ac:dyDescent="0.15">
      <c r="A426" s="738"/>
      <c r="B426" s="126"/>
      <c r="C426" s="126"/>
      <c r="D426" s="126"/>
      <c r="E426" s="126"/>
      <c r="F426" s="126"/>
    </row>
    <row r="427" spans="1:6" s="116" customFormat="1" x14ac:dyDescent="0.15">
      <c r="A427" s="738"/>
      <c r="B427" s="126"/>
      <c r="C427" s="126"/>
      <c r="D427" s="126"/>
      <c r="E427" s="126"/>
      <c r="F427" s="126"/>
    </row>
    <row r="428" spans="1:6" s="116" customFormat="1" x14ac:dyDescent="0.15">
      <c r="A428" s="738"/>
      <c r="B428" s="126"/>
      <c r="C428" s="126"/>
      <c r="D428" s="126"/>
      <c r="E428" s="126"/>
      <c r="F428" s="126"/>
    </row>
    <row r="429" spans="1:6" s="116" customFormat="1" x14ac:dyDescent="0.15">
      <c r="A429" s="738"/>
      <c r="B429" s="126"/>
      <c r="C429" s="126"/>
      <c r="D429" s="126"/>
      <c r="E429" s="126"/>
      <c r="F429" s="126"/>
    </row>
    <row r="430" spans="1:6" s="116" customFormat="1" x14ac:dyDescent="0.15">
      <c r="A430" s="738"/>
      <c r="B430" s="126"/>
      <c r="C430" s="126"/>
      <c r="D430" s="126"/>
      <c r="E430" s="126"/>
      <c r="F430" s="126"/>
    </row>
    <row r="431" spans="1:6" s="116" customFormat="1" x14ac:dyDescent="0.15">
      <c r="A431" s="738"/>
      <c r="B431" s="126"/>
      <c r="C431" s="126"/>
      <c r="D431" s="126"/>
      <c r="E431" s="126"/>
      <c r="F431" s="126"/>
    </row>
    <row r="432" spans="1:6" s="116" customFormat="1" x14ac:dyDescent="0.15">
      <c r="A432" s="738"/>
      <c r="B432" s="126"/>
      <c r="C432" s="126"/>
      <c r="D432" s="126"/>
      <c r="E432" s="126"/>
      <c r="F432" s="126"/>
    </row>
    <row r="433" spans="1:6" s="116" customFormat="1" x14ac:dyDescent="0.15">
      <c r="A433" s="738"/>
      <c r="B433" s="126"/>
      <c r="C433" s="126"/>
      <c r="D433" s="126"/>
      <c r="E433" s="126"/>
      <c r="F433" s="126"/>
    </row>
    <row r="434" spans="1:6" s="116" customFormat="1" x14ac:dyDescent="0.15">
      <c r="A434" s="738"/>
      <c r="B434" s="126"/>
      <c r="C434" s="126"/>
      <c r="D434" s="126"/>
      <c r="E434" s="126"/>
      <c r="F434" s="126"/>
    </row>
    <row r="435" spans="1:6" s="116" customFormat="1" x14ac:dyDescent="0.15">
      <c r="A435" s="738"/>
      <c r="B435" s="126"/>
      <c r="C435" s="126"/>
      <c r="D435" s="126"/>
      <c r="E435" s="126"/>
      <c r="F435" s="126"/>
    </row>
    <row r="436" spans="1:6" s="116" customFormat="1" x14ac:dyDescent="0.15">
      <c r="A436" s="738"/>
      <c r="B436" s="126"/>
      <c r="C436" s="126"/>
      <c r="D436" s="126"/>
      <c r="E436" s="126"/>
      <c r="F436" s="126"/>
    </row>
    <row r="437" spans="1:6" s="116" customFormat="1" x14ac:dyDescent="0.15">
      <c r="A437" s="738"/>
      <c r="B437" s="126"/>
      <c r="C437" s="126"/>
      <c r="D437" s="126"/>
      <c r="E437" s="126"/>
      <c r="F437" s="126"/>
    </row>
    <row r="438" spans="1:6" s="116" customFormat="1" x14ac:dyDescent="0.15">
      <c r="A438" s="738"/>
      <c r="B438" s="126"/>
      <c r="C438" s="126"/>
      <c r="D438" s="126"/>
      <c r="E438" s="126"/>
      <c r="F438" s="126"/>
    </row>
    <row r="439" spans="1:6" s="116" customFormat="1" x14ac:dyDescent="0.15">
      <c r="A439" s="738"/>
      <c r="B439" s="126"/>
      <c r="C439" s="126"/>
      <c r="D439" s="126"/>
      <c r="E439" s="126"/>
      <c r="F439" s="126"/>
    </row>
    <row r="440" spans="1:6" s="116" customFormat="1" x14ac:dyDescent="0.15">
      <c r="A440" s="738"/>
      <c r="B440" s="126"/>
      <c r="C440" s="126"/>
      <c r="D440" s="126"/>
      <c r="E440" s="126"/>
      <c r="F440" s="126"/>
    </row>
    <row r="441" spans="1:6" s="116" customFormat="1" x14ac:dyDescent="0.15">
      <c r="A441" s="738"/>
      <c r="B441" s="126"/>
      <c r="C441" s="126"/>
      <c r="D441" s="126"/>
      <c r="E441" s="126"/>
      <c r="F441" s="126"/>
    </row>
    <row r="442" spans="1:6" s="116" customFormat="1" x14ac:dyDescent="0.15">
      <c r="A442" s="738"/>
      <c r="B442" s="126"/>
      <c r="C442" s="126"/>
      <c r="D442" s="126"/>
      <c r="E442" s="126"/>
      <c r="F442" s="126"/>
    </row>
    <row r="443" spans="1:6" s="116" customFormat="1" x14ac:dyDescent="0.15">
      <c r="A443" s="738"/>
      <c r="B443" s="126"/>
      <c r="C443" s="126"/>
      <c r="D443" s="126"/>
      <c r="E443" s="126"/>
      <c r="F443" s="126"/>
    </row>
    <row r="444" spans="1:6" s="116" customFormat="1" x14ac:dyDescent="0.15">
      <c r="A444" s="738"/>
      <c r="B444" s="126"/>
      <c r="C444" s="126"/>
      <c r="D444" s="126"/>
      <c r="E444" s="126"/>
      <c r="F444" s="126"/>
    </row>
    <row r="445" spans="1:6" s="116" customFormat="1" x14ac:dyDescent="0.15">
      <c r="A445" s="738"/>
      <c r="B445" s="126"/>
      <c r="C445" s="126"/>
      <c r="D445" s="126"/>
      <c r="E445" s="126"/>
      <c r="F445" s="126"/>
    </row>
    <row r="446" spans="1:6" s="116" customFormat="1" x14ac:dyDescent="0.15">
      <c r="A446" s="738"/>
      <c r="B446" s="126"/>
      <c r="C446" s="126"/>
      <c r="D446" s="126"/>
      <c r="E446" s="126"/>
      <c r="F446" s="126"/>
    </row>
    <row r="447" spans="1:6" s="116" customFormat="1" x14ac:dyDescent="0.15">
      <c r="A447" s="738"/>
      <c r="B447" s="126"/>
      <c r="C447" s="126"/>
      <c r="D447" s="126"/>
      <c r="E447" s="126"/>
      <c r="F447" s="126"/>
    </row>
    <row r="448" spans="1:6" s="116" customFormat="1" x14ac:dyDescent="0.15">
      <c r="A448" s="738"/>
      <c r="B448" s="126"/>
      <c r="C448" s="126"/>
      <c r="D448" s="126"/>
      <c r="E448" s="126"/>
      <c r="F448" s="126"/>
    </row>
    <row r="449" spans="1:6" s="116" customFormat="1" x14ac:dyDescent="0.15">
      <c r="A449" s="738"/>
      <c r="B449" s="126"/>
      <c r="C449" s="126"/>
      <c r="D449" s="126"/>
      <c r="E449" s="126"/>
      <c r="F449" s="126"/>
    </row>
    <row r="450" spans="1:6" s="116" customFormat="1" x14ac:dyDescent="0.15">
      <c r="A450" s="738"/>
      <c r="B450" s="126"/>
      <c r="C450" s="126"/>
      <c r="D450" s="126"/>
      <c r="E450" s="126"/>
      <c r="F450" s="126"/>
    </row>
    <row r="451" spans="1:6" s="116" customFormat="1" x14ac:dyDescent="0.15">
      <c r="A451" s="738"/>
      <c r="B451" s="126"/>
      <c r="C451" s="126"/>
      <c r="D451" s="126"/>
      <c r="E451" s="126"/>
      <c r="F451" s="126"/>
    </row>
    <row r="452" spans="1:6" s="116" customFormat="1" x14ac:dyDescent="0.15">
      <c r="A452" s="738"/>
      <c r="B452" s="126"/>
      <c r="C452" s="126"/>
      <c r="D452" s="126"/>
      <c r="E452" s="126"/>
      <c r="F452" s="126"/>
    </row>
    <row r="453" spans="1:6" s="116" customFormat="1" x14ac:dyDescent="0.15">
      <c r="A453" s="738"/>
      <c r="B453" s="126"/>
      <c r="C453" s="126"/>
      <c r="D453" s="126"/>
      <c r="E453" s="126"/>
      <c r="F453" s="126"/>
    </row>
    <row r="454" spans="1:6" s="116" customFormat="1" x14ac:dyDescent="0.15">
      <c r="A454" s="738"/>
      <c r="B454" s="126"/>
      <c r="C454" s="126"/>
      <c r="D454" s="126"/>
      <c r="E454" s="126"/>
      <c r="F454" s="126"/>
    </row>
    <row r="455" spans="1:6" s="116" customFormat="1" x14ac:dyDescent="0.15">
      <c r="A455" s="738"/>
      <c r="B455" s="126"/>
      <c r="C455" s="126"/>
      <c r="D455" s="126"/>
      <c r="E455" s="126"/>
      <c r="F455" s="126"/>
    </row>
    <row r="456" spans="1:6" s="116" customFormat="1" x14ac:dyDescent="0.15">
      <c r="A456" s="738"/>
      <c r="B456" s="126"/>
      <c r="C456" s="126"/>
      <c r="D456" s="126"/>
      <c r="E456" s="126"/>
      <c r="F456" s="126"/>
    </row>
    <row r="457" spans="1:6" s="116" customFormat="1" x14ac:dyDescent="0.15">
      <c r="A457" s="738"/>
      <c r="B457" s="126"/>
      <c r="C457" s="126"/>
      <c r="D457" s="126"/>
      <c r="E457" s="126"/>
      <c r="F457" s="126"/>
    </row>
    <row r="458" spans="1:6" s="116" customFormat="1" x14ac:dyDescent="0.15">
      <c r="A458" s="738"/>
      <c r="B458" s="126"/>
      <c r="C458" s="126"/>
      <c r="D458" s="126"/>
      <c r="E458" s="126"/>
      <c r="F458" s="126"/>
    </row>
    <row r="459" spans="1:6" s="116" customFormat="1" x14ac:dyDescent="0.15">
      <c r="A459" s="738"/>
      <c r="B459" s="126"/>
      <c r="C459" s="126"/>
      <c r="D459" s="126"/>
      <c r="E459" s="126"/>
      <c r="F459" s="126"/>
    </row>
    <row r="460" spans="1:6" s="116" customFormat="1" x14ac:dyDescent="0.15">
      <c r="A460" s="738"/>
      <c r="B460" s="126"/>
      <c r="C460" s="126"/>
      <c r="D460" s="126"/>
      <c r="E460" s="126"/>
      <c r="F460" s="126"/>
    </row>
    <row r="461" spans="1:6" s="116" customFormat="1" x14ac:dyDescent="0.15">
      <c r="A461" s="738"/>
      <c r="B461" s="126"/>
      <c r="C461" s="126"/>
      <c r="D461" s="126"/>
      <c r="E461" s="126"/>
      <c r="F461" s="126"/>
    </row>
    <row r="462" spans="1:6" s="116" customFormat="1" x14ac:dyDescent="0.15">
      <c r="A462" s="738"/>
      <c r="B462" s="126"/>
      <c r="C462" s="126"/>
      <c r="D462" s="126"/>
      <c r="E462" s="126"/>
      <c r="F462" s="126"/>
    </row>
    <row r="463" spans="1:6" s="116" customFormat="1" x14ac:dyDescent="0.15">
      <c r="A463" s="738"/>
      <c r="B463" s="126"/>
      <c r="C463" s="126"/>
      <c r="D463" s="126"/>
      <c r="E463" s="126"/>
      <c r="F463" s="126"/>
    </row>
    <row r="464" spans="1:6" s="116" customFormat="1" x14ac:dyDescent="0.15">
      <c r="A464" s="738"/>
      <c r="B464" s="126"/>
      <c r="C464" s="126"/>
      <c r="D464" s="126"/>
      <c r="E464" s="126"/>
      <c r="F464" s="126"/>
    </row>
    <row r="465" spans="1:6" s="116" customFormat="1" x14ac:dyDescent="0.15">
      <c r="A465" s="738"/>
      <c r="B465" s="126"/>
      <c r="C465" s="126"/>
      <c r="D465" s="126"/>
      <c r="E465" s="126"/>
      <c r="F465" s="126"/>
    </row>
    <row r="466" spans="1:6" s="116" customFormat="1" x14ac:dyDescent="0.15">
      <c r="A466" s="738"/>
      <c r="B466" s="126"/>
      <c r="C466" s="126"/>
      <c r="D466" s="126"/>
      <c r="E466" s="126"/>
      <c r="F466" s="126"/>
    </row>
    <row r="467" spans="1:6" s="116" customFormat="1" x14ac:dyDescent="0.15">
      <c r="A467" s="738"/>
      <c r="B467" s="126"/>
      <c r="C467" s="126"/>
      <c r="D467" s="126"/>
      <c r="E467" s="126"/>
      <c r="F467" s="126"/>
    </row>
    <row r="468" spans="1:6" s="116" customFormat="1" x14ac:dyDescent="0.15">
      <c r="A468" s="738"/>
      <c r="B468" s="126"/>
      <c r="C468" s="126"/>
      <c r="D468" s="126"/>
      <c r="E468" s="126"/>
      <c r="F468" s="126"/>
    </row>
    <row r="469" spans="1:6" s="116" customFormat="1" x14ac:dyDescent="0.15">
      <c r="A469" s="738"/>
      <c r="B469" s="126"/>
      <c r="C469" s="126"/>
      <c r="D469" s="126"/>
      <c r="E469" s="126"/>
      <c r="F469" s="126"/>
    </row>
    <row r="470" spans="1:6" s="116" customFormat="1" x14ac:dyDescent="0.15">
      <c r="A470" s="738"/>
      <c r="B470" s="126"/>
      <c r="C470" s="126"/>
      <c r="D470" s="126"/>
      <c r="E470" s="126"/>
      <c r="F470" s="126"/>
    </row>
    <row r="471" spans="1:6" s="116" customFormat="1" x14ac:dyDescent="0.15">
      <c r="A471" s="738"/>
      <c r="B471" s="126"/>
      <c r="C471" s="126"/>
      <c r="D471" s="126"/>
      <c r="E471" s="126"/>
      <c r="F471" s="126"/>
    </row>
    <row r="472" spans="1:6" s="116" customFormat="1" x14ac:dyDescent="0.15">
      <c r="A472" s="738"/>
      <c r="B472" s="126"/>
      <c r="C472" s="126"/>
      <c r="D472" s="126"/>
      <c r="E472" s="126"/>
      <c r="F472" s="126"/>
    </row>
    <row r="473" spans="1:6" s="116" customFormat="1" x14ac:dyDescent="0.15">
      <c r="A473" s="738"/>
      <c r="B473" s="126"/>
      <c r="C473" s="126"/>
      <c r="D473" s="126"/>
      <c r="E473" s="126"/>
      <c r="F473" s="126"/>
    </row>
    <row r="474" spans="1:6" s="116" customFormat="1" x14ac:dyDescent="0.15">
      <c r="A474" s="738"/>
      <c r="B474" s="126"/>
      <c r="C474" s="126"/>
      <c r="D474" s="126"/>
      <c r="E474" s="126"/>
      <c r="F474" s="126"/>
    </row>
    <row r="475" spans="1:6" s="116" customFormat="1" x14ac:dyDescent="0.15">
      <c r="A475" s="738"/>
      <c r="B475" s="126"/>
      <c r="C475" s="126"/>
      <c r="D475" s="126"/>
      <c r="E475" s="126"/>
      <c r="F475" s="126"/>
    </row>
    <row r="476" spans="1:6" s="116" customFormat="1" x14ac:dyDescent="0.15">
      <c r="A476" s="738"/>
      <c r="B476" s="126"/>
      <c r="C476" s="126"/>
      <c r="D476" s="126"/>
      <c r="E476" s="126"/>
      <c r="F476" s="126"/>
    </row>
    <row r="477" spans="1:6" s="116" customFormat="1" x14ac:dyDescent="0.15">
      <c r="A477" s="738"/>
      <c r="B477" s="126"/>
      <c r="C477" s="126"/>
      <c r="D477" s="126"/>
      <c r="E477" s="126"/>
      <c r="F477" s="126"/>
    </row>
    <row r="478" spans="1:6" s="116" customFormat="1" x14ac:dyDescent="0.15">
      <c r="A478" s="738"/>
      <c r="B478" s="126"/>
      <c r="C478" s="126"/>
      <c r="D478" s="126"/>
      <c r="E478" s="126"/>
      <c r="F478" s="126"/>
    </row>
    <row r="479" spans="1:6" s="116" customFormat="1" x14ac:dyDescent="0.15">
      <c r="A479" s="738"/>
      <c r="B479" s="126"/>
      <c r="C479" s="126"/>
      <c r="D479" s="126"/>
      <c r="E479" s="126"/>
      <c r="F479" s="126"/>
    </row>
    <row r="480" spans="1:6" s="116" customFormat="1" x14ac:dyDescent="0.15">
      <c r="A480" s="738"/>
      <c r="B480" s="126"/>
      <c r="C480" s="126"/>
      <c r="D480" s="126"/>
      <c r="E480" s="126"/>
      <c r="F480" s="126"/>
    </row>
    <row r="481" spans="1:6" s="116" customFormat="1" x14ac:dyDescent="0.15">
      <c r="A481" s="738"/>
      <c r="B481" s="126"/>
      <c r="C481" s="126"/>
      <c r="D481" s="126"/>
      <c r="E481" s="126"/>
      <c r="F481" s="126"/>
    </row>
    <row r="482" spans="1:6" s="116" customFormat="1" x14ac:dyDescent="0.15">
      <c r="A482" s="738"/>
      <c r="B482" s="126"/>
      <c r="C482" s="126"/>
      <c r="D482" s="126"/>
      <c r="E482" s="126"/>
      <c r="F482" s="126"/>
    </row>
    <row r="483" spans="1:6" s="116" customFormat="1" x14ac:dyDescent="0.15">
      <c r="A483" s="738"/>
      <c r="B483" s="126"/>
      <c r="C483" s="126"/>
      <c r="D483" s="126"/>
      <c r="E483" s="126"/>
      <c r="F483" s="126"/>
    </row>
    <row r="484" spans="1:6" s="116" customFormat="1" x14ac:dyDescent="0.15">
      <c r="A484" s="738"/>
      <c r="B484" s="126"/>
      <c r="C484" s="126"/>
      <c r="D484" s="126"/>
      <c r="E484" s="126"/>
      <c r="F484" s="126"/>
    </row>
    <row r="485" spans="1:6" s="116" customFormat="1" x14ac:dyDescent="0.15">
      <c r="A485" s="738"/>
      <c r="B485" s="126"/>
      <c r="C485" s="126"/>
      <c r="D485" s="126"/>
      <c r="E485" s="126"/>
      <c r="F485" s="126"/>
    </row>
    <row r="486" spans="1:6" s="116" customFormat="1" x14ac:dyDescent="0.15">
      <c r="A486" s="738"/>
      <c r="B486" s="126"/>
      <c r="C486" s="126"/>
      <c r="D486" s="126"/>
      <c r="E486" s="126"/>
      <c r="F486" s="126"/>
    </row>
    <row r="487" spans="1:6" s="116" customFormat="1" x14ac:dyDescent="0.15">
      <c r="A487" s="738"/>
      <c r="B487" s="126"/>
      <c r="C487" s="126"/>
      <c r="D487" s="126"/>
      <c r="E487" s="126"/>
      <c r="F487" s="126"/>
    </row>
    <row r="488" spans="1:6" s="116" customFormat="1" x14ac:dyDescent="0.15">
      <c r="A488" s="738"/>
      <c r="B488" s="126"/>
      <c r="C488" s="126"/>
      <c r="D488" s="126"/>
      <c r="E488" s="126"/>
      <c r="F488" s="126"/>
    </row>
    <row r="489" spans="1:6" s="116" customFormat="1" x14ac:dyDescent="0.15">
      <c r="A489" s="738"/>
      <c r="B489" s="126"/>
      <c r="C489" s="126"/>
      <c r="D489" s="126"/>
      <c r="E489" s="126"/>
      <c r="F489" s="126"/>
    </row>
    <row r="490" spans="1:6" s="116" customFormat="1" x14ac:dyDescent="0.15">
      <c r="A490" s="738"/>
      <c r="B490" s="126"/>
      <c r="C490" s="126"/>
      <c r="D490" s="126"/>
      <c r="E490" s="126"/>
      <c r="F490" s="126"/>
    </row>
    <row r="491" spans="1:6" s="116" customFormat="1" x14ac:dyDescent="0.15">
      <c r="A491" s="738"/>
      <c r="B491" s="126"/>
      <c r="C491" s="126"/>
      <c r="D491" s="126"/>
      <c r="E491" s="126"/>
      <c r="F491" s="126"/>
    </row>
    <row r="492" spans="1:6" s="116" customFormat="1" x14ac:dyDescent="0.15">
      <c r="A492" s="738"/>
      <c r="B492" s="126"/>
      <c r="C492" s="126"/>
      <c r="D492" s="126"/>
      <c r="E492" s="126"/>
      <c r="F492" s="126"/>
    </row>
    <row r="493" spans="1:6" s="116" customFormat="1" x14ac:dyDescent="0.15">
      <c r="A493" s="738"/>
      <c r="B493" s="126"/>
      <c r="C493" s="126"/>
      <c r="D493" s="126"/>
      <c r="E493" s="126"/>
      <c r="F493" s="126"/>
    </row>
    <row r="494" spans="1:6" s="116" customFormat="1" x14ac:dyDescent="0.15">
      <c r="A494" s="738"/>
      <c r="B494" s="126"/>
      <c r="C494" s="126"/>
      <c r="D494" s="126"/>
      <c r="E494" s="126"/>
      <c r="F494" s="126"/>
    </row>
    <row r="495" spans="1:6" s="116" customFormat="1" x14ac:dyDescent="0.15">
      <c r="A495" s="738"/>
      <c r="B495" s="126"/>
      <c r="C495" s="126"/>
      <c r="D495" s="126"/>
      <c r="E495" s="126"/>
      <c r="F495" s="126"/>
    </row>
    <row r="496" spans="1:6" s="116" customFormat="1" x14ac:dyDescent="0.15">
      <c r="A496" s="738"/>
      <c r="B496" s="126"/>
      <c r="C496" s="126"/>
      <c r="D496" s="126"/>
      <c r="E496" s="126"/>
      <c r="F496" s="126"/>
    </row>
    <row r="497" spans="1:6" s="116" customFormat="1" x14ac:dyDescent="0.15">
      <c r="A497" s="738"/>
      <c r="B497" s="126"/>
      <c r="C497" s="126"/>
      <c r="D497" s="126"/>
      <c r="E497" s="126"/>
      <c r="F497" s="126"/>
    </row>
    <row r="498" spans="1:6" s="116" customFormat="1" x14ac:dyDescent="0.15">
      <c r="A498" s="738"/>
      <c r="B498" s="126"/>
      <c r="C498" s="126"/>
      <c r="D498" s="126"/>
      <c r="E498" s="126"/>
      <c r="F498" s="126"/>
    </row>
    <row r="499" spans="1:6" s="116" customFormat="1" x14ac:dyDescent="0.15">
      <c r="A499" s="738"/>
      <c r="B499" s="126"/>
      <c r="C499" s="126"/>
      <c r="D499" s="126"/>
      <c r="E499" s="126"/>
      <c r="F499" s="126"/>
    </row>
    <row r="500" spans="1:6" s="116" customFormat="1" x14ac:dyDescent="0.15">
      <c r="A500" s="738"/>
      <c r="B500" s="126"/>
      <c r="C500" s="126"/>
      <c r="D500" s="126"/>
      <c r="E500" s="126"/>
      <c r="F500" s="126"/>
    </row>
    <row r="501" spans="1:6" s="116" customFormat="1" x14ac:dyDescent="0.15">
      <c r="A501" s="738"/>
      <c r="B501" s="126"/>
      <c r="C501" s="126"/>
      <c r="D501" s="126"/>
      <c r="E501" s="126"/>
      <c r="F501" s="126"/>
    </row>
    <row r="502" spans="1:6" s="116" customFormat="1" x14ac:dyDescent="0.15">
      <c r="A502" s="738"/>
      <c r="B502" s="126"/>
      <c r="C502" s="126"/>
      <c r="D502" s="126"/>
      <c r="E502" s="126"/>
      <c r="F502" s="126"/>
    </row>
    <row r="503" spans="1:6" s="116" customFormat="1" x14ac:dyDescent="0.15">
      <c r="A503" s="738"/>
      <c r="B503" s="126"/>
      <c r="C503" s="126"/>
      <c r="D503" s="126"/>
      <c r="E503" s="126"/>
      <c r="F503" s="126"/>
    </row>
    <row r="504" spans="1:6" s="116" customFormat="1" x14ac:dyDescent="0.15">
      <c r="A504" s="738"/>
      <c r="B504" s="126"/>
      <c r="C504" s="126"/>
      <c r="D504" s="126"/>
      <c r="E504" s="126"/>
      <c r="F504" s="126"/>
    </row>
    <row r="505" spans="1:6" s="116" customFormat="1" x14ac:dyDescent="0.15">
      <c r="A505" s="738"/>
      <c r="B505" s="126"/>
      <c r="C505" s="126"/>
      <c r="D505" s="126"/>
      <c r="E505" s="126"/>
      <c r="F505" s="126"/>
    </row>
    <row r="506" spans="1:6" s="116" customFormat="1" x14ac:dyDescent="0.15">
      <c r="A506" s="738"/>
      <c r="B506" s="126"/>
      <c r="C506" s="126"/>
      <c r="D506" s="126"/>
      <c r="E506" s="126"/>
      <c r="F506" s="126"/>
    </row>
    <row r="507" spans="1:6" s="116" customFormat="1" x14ac:dyDescent="0.15">
      <c r="A507" s="738"/>
      <c r="B507" s="126"/>
      <c r="C507" s="126"/>
      <c r="D507" s="126"/>
      <c r="E507" s="126"/>
      <c r="F507" s="126"/>
    </row>
    <row r="508" spans="1:6" s="116" customFormat="1" x14ac:dyDescent="0.15">
      <c r="A508" s="738"/>
      <c r="B508" s="126"/>
      <c r="C508" s="126"/>
      <c r="D508" s="126"/>
      <c r="E508" s="126"/>
      <c r="F508" s="126"/>
    </row>
    <row r="509" spans="1:6" s="116" customFormat="1" x14ac:dyDescent="0.15">
      <c r="A509" s="738"/>
      <c r="B509" s="126"/>
      <c r="C509" s="126"/>
      <c r="D509" s="126"/>
      <c r="E509" s="126"/>
      <c r="F509" s="126"/>
    </row>
    <row r="510" spans="1:6" s="116" customFormat="1" x14ac:dyDescent="0.15">
      <c r="A510" s="738"/>
      <c r="B510" s="126"/>
      <c r="C510" s="126"/>
      <c r="D510" s="126"/>
      <c r="E510" s="126"/>
      <c r="F510" s="126"/>
    </row>
    <row r="511" spans="1:6" s="116" customFormat="1" x14ac:dyDescent="0.15">
      <c r="A511" s="738"/>
      <c r="B511" s="126"/>
      <c r="C511" s="126"/>
      <c r="D511" s="126"/>
      <c r="E511" s="126"/>
      <c r="F511" s="126"/>
    </row>
    <row r="512" spans="1:6" s="116" customFormat="1" x14ac:dyDescent="0.15">
      <c r="A512" s="738"/>
      <c r="B512" s="126"/>
      <c r="C512" s="126"/>
      <c r="D512" s="126"/>
      <c r="E512" s="126"/>
      <c r="F512" s="126"/>
    </row>
    <row r="513" spans="1:6" s="116" customFormat="1" x14ac:dyDescent="0.15">
      <c r="A513" s="738"/>
      <c r="B513" s="126"/>
      <c r="C513" s="126"/>
      <c r="D513" s="126"/>
      <c r="E513" s="126"/>
      <c r="F513" s="126"/>
    </row>
    <row r="514" spans="1:6" s="116" customFormat="1" x14ac:dyDescent="0.15">
      <c r="A514" s="738"/>
      <c r="B514" s="126"/>
      <c r="C514" s="126"/>
      <c r="D514" s="126"/>
      <c r="E514" s="126"/>
      <c r="F514" s="126"/>
    </row>
    <row r="515" spans="1:6" s="116" customFormat="1" x14ac:dyDescent="0.15">
      <c r="A515" s="738"/>
      <c r="B515" s="126"/>
      <c r="C515" s="126"/>
      <c r="D515" s="126"/>
      <c r="E515" s="126"/>
      <c r="F515" s="126"/>
    </row>
    <row r="516" spans="1:6" s="116" customFormat="1" x14ac:dyDescent="0.15">
      <c r="A516" s="738"/>
      <c r="B516" s="126"/>
      <c r="C516" s="126"/>
      <c r="D516" s="126"/>
      <c r="E516" s="126"/>
      <c r="F516" s="126"/>
    </row>
    <row r="517" spans="1:6" s="116" customFormat="1" x14ac:dyDescent="0.15">
      <c r="A517" s="738"/>
      <c r="B517" s="126"/>
      <c r="C517" s="126"/>
      <c r="D517" s="126"/>
      <c r="E517" s="126"/>
      <c r="F517" s="126"/>
    </row>
    <row r="518" spans="1:6" s="116" customFormat="1" x14ac:dyDescent="0.15">
      <c r="A518" s="738"/>
      <c r="B518" s="126"/>
      <c r="C518" s="126"/>
      <c r="D518" s="126"/>
      <c r="E518" s="126"/>
      <c r="F518" s="126"/>
    </row>
    <row r="519" spans="1:6" s="116" customFormat="1" x14ac:dyDescent="0.15">
      <c r="A519" s="738"/>
      <c r="B519" s="126"/>
      <c r="C519" s="126"/>
      <c r="D519" s="126"/>
      <c r="E519" s="126"/>
      <c r="F519" s="126"/>
    </row>
    <row r="520" spans="1:6" s="116" customFormat="1" x14ac:dyDescent="0.15">
      <c r="A520" s="738"/>
      <c r="B520" s="126"/>
      <c r="C520" s="126"/>
      <c r="D520" s="126"/>
      <c r="E520" s="126"/>
      <c r="F520" s="126"/>
    </row>
    <row r="521" spans="1:6" s="116" customFormat="1" x14ac:dyDescent="0.15">
      <c r="A521" s="738"/>
      <c r="B521" s="126"/>
      <c r="C521" s="126"/>
      <c r="D521" s="126"/>
      <c r="E521" s="126"/>
      <c r="F521" s="126"/>
    </row>
    <row r="522" spans="1:6" s="116" customFormat="1" x14ac:dyDescent="0.15">
      <c r="A522" s="738"/>
      <c r="B522" s="126"/>
      <c r="C522" s="126"/>
      <c r="D522" s="126"/>
      <c r="E522" s="126"/>
      <c r="F522" s="126"/>
    </row>
    <row r="523" spans="1:6" s="116" customFormat="1" x14ac:dyDescent="0.15">
      <c r="A523" s="738"/>
      <c r="B523" s="126"/>
      <c r="C523" s="126"/>
      <c r="D523" s="126"/>
      <c r="E523" s="126"/>
      <c r="F523" s="126"/>
    </row>
    <row r="524" spans="1:6" s="116" customFormat="1" x14ac:dyDescent="0.15">
      <c r="A524" s="738"/>
      <c r="B524" s="126"/>
      <c r="C524" s="126"/>
      <c r="D524" s="126"/>
      <c r="E524" s="126"/>
      <c r="F524" s="126"/>
    </row>
    <row r="525" spans="1:6" s="116" customFormat="1" x14ac:dyDescent="0.15">
      <c r="A525" s="738"/>
      <c r="B525" s="126"/>
      <c r="C525" s="126"/>
      <c r="D525" s="126"/>
      <c r="E525" s="126"/>
      <c r="F525" s="126"/>
    </row>
    <row r="526" spans="1:6" s="116" customFormat="1" x14ac:dyDescent="0.15">
      <c r="A526" s="738"/>
      <c r="B526" s="126"/>
      <c r="C526" s="126"/>
      <c r="D526" s="126"/>
      <c r="E526" s="126"/>
      <c r="F526" s="126"/>
    </row>
    <row r="527" spans="1:6" s="116" customFormat="1" x14ac:dyDescent="0.15">
      <c r="A527" s="738"/>
      <c r="B527" s="126"/>
      <c r="C527" s="126"/>
      <c r="D527" s="126"/>
      <c r="E527" s="126"/>
      <c r="F527" s="126"/>
    </row>
    <row r="528" spans="1:6" s="116" customFormat="1" x14ac:dyDescent="0.15">
      <c r="A528" s="738"/>
      <c r="B528" s="126"/>
      <c r="C528" s="126"/>
      <c r="D528" s="126"/>
      <c r="E528" s="126"/>
      <c r="F528" s="126"/>
    </row>
    <row r="529" spans="1:6" s="116" customFormat="1" x14ac:dyDescent="0.15">
      <c r="A529" s="738"/>
      <c r="B529" s="126"/>
      <c r="C529" s="126"/>
      <c r="D529" s="126"/>
      <c r="E529" s="126"/>
      <c r="F529" s="126"/>
    </row>
    <row r="530" spans="1:6" s="116" customFormat="1" x14ac:dyDescent="0.15">
      <c r="A530" s="738"/>
      <c r="B530" s="126"/>
      <c r="C530" s="126"/>
      <c r="D530" s="126"/>
      <c r="E530" s="126"/>
      <c r="F530" s="126"/>
    </row>
    <row r="531" spans="1:6" s="116" customFormat="1" x14ac:dyDescent="0.15">
      <c r="A531" s="738"/>
      <c r="B531" s="126"/>
      <c r="C531" s="126"/>
      <c r="D531" s="126"/>
      <c r="E531" s="126"/>
      <c r="F531" s="126"/>
    </row>
  </sheetData>
  <mergeCells count="12">
    <mergeCell ref="G38:G39"/>
    <mergeCell ref="H38:H39"/>
    <mergeCell ref="G2:G3"/>
    <mergeCell ref="H2:H3"/>
    <mergeCell ref="A2:A3"/>
    <mergeCell ref="A38:A39"/>
    <mergeCell ref="B2:B3"/>
    <mergeCell ref="F2:F3"/>
    <mergeCell ref="B38:B39"/>
    <mergeCell ref="F38:F39"/>
    <mergeCell ref="C38:D38"/>
    <mergeCell ref="C2:D2"/>
  </mergeCells>
  <phoneticPr fontId="2" type="noConversion"/>
  <pageMargins left="0.74803149606299213" right="0.74803149606299213" top="0.39370078740157483" bottom="0.39370078740157483" header="0.51181102362204722" footer="0.51181102362204722"/>
  <pageSetup paperSize="9" scale="80" fitToHeight="3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C13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3" s="1685" customFormat="1" ht="30" customHeight="1" x14ac:dyDescent="0.2">
      <c r="A1" s="1688" t="s">
        <v>461</v>
      </c>
      <c r="B1" s="39"/>
      <c r="C1" s="39"/>
    </row>
    <row r="2" spans="1:3" ht="17.100000000000001" customHeight="1" x14ac:dyDescent="0.2">
      <c r="A2" s="608"/>
      <c r="B2" s="609" t="s">
        <v>1108</v>
      </c>
      <c r="C2" s="610" t="s">
        <v>968</v>
      </c>
    </row>
    <row r="3" spans="1:3" ht="17.100000000000001" customHeight="1" x14ac:dyDescent="0.2">
      <c r="A3" s="433" t="s">
        <v>29</v>
      </c>
      <c r="B3" s="729">
        <f>SUM(B4:B8)</f>
        <v>660017</v>
      </c>
      <c r="C3" s="730">
        <f>SUM(C4:C8)</f>
        <v>644774</v>
      </c>
    </row>
    <row r="4" spans="1:3" ht="17.100000000000001" customHeight="1" x14ac:dyDescent="0.2">
      <c r="A4" s="731" t="s">
        <v>30</v>
      </c>
      <c r="B4" s="732">
        <v>1335</v>
      </c>
      <c r="C4" s="733">
        <v>1335</v>
      </c>
    </row>
    <row r="5" spans="1:3" ht="17.100000000000001" customHeight="1" x14ac:dyDescent="0.2">
      <c r="A5" s="63" t="s">
        <v>31</v>
      </c>
      <c r="B5" s="732">
        <v>193652</v>
      </c>
      <c r="C5" s="733">
        <v>202454</v>
      </c>
    </row>
    <row r="6" spans="1:3" ht="17.100000000000001" customHeight="1" x14ac:dyDescent="0.2">
      <c r="A6" s="444" t="s">
        <v>87</v>
      </c>
      <c r="B6" s="732">
        <v>149573</v>
      </c>
      <c r="C6" s="733">
        <v>116923</v>
      </c>
    </row>
    <row r="7" spans="1:3" ht="17.100000000000001" customHeight="1" x14ac:dyDescent="0.2">
      <c r="A7" s="63" t="s">
        <v>32</v>
      </c>
      <c r="B7" s="732">
        <v>231210</v>
      </c>
      <c r="C7" s="733">
        <v>225322</v>
      </c>
    </row>
    <row r="8" spans="1:3" ht="17.100000000000001" customHeight="1" x14ac:dyDescent="0.2">
      <c r="A8" s="435" t="s">
        <v>88</v>
      </c>
      <c r="B8" s="734">
        <v>84247</v>
      </c>
      <c r="C8" s="735">
        <v>98740</v>
      </c>
    </row>
    <row r="9" spans="1:3" ht="17.100000000000001" customHeight="1" thickBot="1" x14ac:dyDescent="0.25">
      <c r="A9" s="745" t="s">
        <v>33</v>
      </c>
      <c r="B9" s="746">
        <v>84505</v>
      </c>
      <c r="C9" s="747">
        <v>72603</v>
      </c>
    </row>
    <row r="10" spans="1:3" ht="17.100000000000001" customHeight="1" thickBot="1" x14ac:dyDescent="0.25">
      <c r="A10" s="79" t="s">
        <v>34</v>
      </c>
      <c r="B10" s="438">
        <f>SUM(B4:B9)</f>
        <v>744522</v>
      </c>
      <c r="C10" s="439">
        <f>SUM(C4:C9)</f>
        <v>717377</v>
      </c>
    </row>
    <row r="13" spans="1:3" x14ac:dyDescent="0.2">
      <c r="A13" s="459"/>
      <c r="B13" s="38"/>
      <c r="C13" s="38"/>
    </row>
  </sheetData>
  <phoneticPr fontId="2" type="noConversion"/>
  <pageMargins left="0.39" right="0.3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J64"/>
  <sheetViews>
    <sheetView zoomScale="90" zoomScaleNormal="90" workbookViewId="0"/>
  </sheetViews>
  <sheetFormatPr defaultRowHeight="10.5" x14ac:dyDescent="0.15"/>
  <cols>
    <col min="1" max="1" width="37.85546875" style="131" customWidth="1"/>
    <col min="2" max="2" width="9.28515625" style="739" customWidth="1"/>
    <col min="3" max="3" width="10.5703125" style="739" bestFit="1" customWidth="1"/>
    <col min="4" max="4" width="11" style="739" customWidth="1"/>
    <col min="5" max="5" width="11.140625" style="739" customWidth="1"/>
    <col min="6" max="6" width="12" style="739" bestFit="1" customWidth="1"/>
    <col min="7" max="7" width="11.7109375" style="739" customWidth="1"/>
    <col min="8" max="8" width="11.85546875" style="739" customWidth="1"/>
    <col min="9" max="9" width="9.28515625" style="132" bestFit="1" customWidth="1"/>
    <col min="10" max="16384" width="9.140625" style="132"/>
  </cols>
  <sheetData>
    <row r="1" spans="1:8" ht="24.75" customHeight="1" x14ac:dyDescent="0.15">
      <c r="A1" s="1688" t="s">
        <v>1307</v>
      </c>
    </row>
    <row r="2" spans="1:8" ht="68.25" customHeight="1" x14ac:dyDescent="0.15">
      <c r="A2" s="430" t="s">
        <v>1162</v>
      </c>
      <c r="B2" s="741" t="s">
        <v>359</v>
      </c>
      <c r="C2" s="741" t="s">
        <v>351</v>
      </c>
      <c r="D2" s="741" t="s">
        <v>352</v>
      </c>
      <c r="E2" s="741" t="s">
        <v>353</v>
      </c>
      <c r="F2" s="741" t="s">
        <v>245</v>
      </c>
      <c r="G2" s="748" t="s">
        <v>539</v>
      </c>
      <c r="H2" s="1481" t="s">
        <v>250</v>
      </c>
    </row>
    <row r="3" spans="1:8" ht="32.25" thickBot="1" x14ac:dyDescent="0.2">
      <c r="A3" s="434" t="s">
        <v>1170</v>
      </c>
      <c r="B3" s="743">
        <f t="shared" ref="B3:G3" si="0">B47</f>
        <v>1335</v>
      </c>
      <c r="C3" s="743">
        <f t="shared" si="0"/>
        <v>357152</v>
      </c>
      <c r="D3" s="743">
        <f t="shared" si="0"/>
        <v>578115</v>
      </c>
      <c r="E3" s="743">
        <f t="shared" si="0"/>
        <v>326062</v>
      </c>
      <c r="F3" s="743">
        <f t="shared" si="0"/>
        <v>418878</v>
      </c>
      <c r="G3" s="744">
        <f t="shared" si="0"/>
        <v>72783</v>
      </c>
      <c r="H3" s="744">
        <f t="shared" ref="H3:H17" si="1">SUM(B3:G3)</f>
        <v>1754325</v>
      </c>
    </row>
    <row r="4" spans="1:8" ht="17.100000000000001" customHeight="1" thickBot="1" x14ac:dyDescent="0.2">
      <c r="A4" s="79" t="s">
        <v>730</v>
      </c>
      <c r="B4" s="66">
        <f t="shared" ref="B4:G4" si="2">SUM(B5:B8)</f>
        <v>0</v>
      </c>
      <c r="C4" s="66">
        <f t="shared" si="2"/>
        <v>666</v>
      </c>
      <c r="D4" s="66">
        <f t="shared" si="2"/>
        <v>88409</v>
      </c>
      <c r="E4" s="66">
        <f t="shared" si="2"/>
        <v>87155</v>
      </c>
      <c r="F4" s="66">
        <f t="shared" si="2"/>
        <v>20160</v>
      </c>
      <c r="G4" s="67">
        <f t="shared" si="2"/>
        <v>101417</v>
      </c>
      <c r="H4" s="67">
        <f t="shared" si="1"/>
        <v>297807</v>
      </c>
    </row>
    <row r="5" spans="1:8" ht="17.100000000000001" customHeight="1" x14ac:dyDescent="0.15">
      <c r="A5" s="749" t="s">
        <v>689</v>
      </c>
      <c r="B5" s="699">
        <v>0</v>
      </c>
      <c r="C5" s="699">
        <v>146</v>
      </c>
      <c r="D5" s="699">
        <v>33427</v>
      </c>
      <c r="E5" s="699">
        <v>81826</v>
      </c>
      <c r="F5" s="699">
        <v>5856</v>
      </c>
      <c r="G5" s="750">
        <v>84469</v>
      </c>
      <c r="H5" s="750">
        <f t="shared" si="1"/>
        <v>205724</v>
      </c>
    </row>
    <row r="6" spans="1:8" ht="17.100000000000001" customHeight="1" x14ac:dyDescent="0.15">
      <c r="A6" s="444" t="s">
        <v>681</v>
      </c>
      <c r="B6" s="55">
        <v>0</v>
      </c>
      <c r="C6" s="55">
        <v>82</v>
      </c>
      <c r="D6" s="55">
        <v>53984</v>
      </c>
      <c r="E6" s="55">
        <v>0</v>
      </c>
      <c r="F6" s="55">
        <v>13706</v>
      </c>
      <c r="G6" s="56">
        <v>0</v>
      </c>
      <c r="H6" s="56">
        <f t="shared" si="1"/>
        <v>67772</v>
      </c>
    </row>
    <row r="7" spans="1:8" ht="18" hidden="1" customHeight="1" x14ac:dyDescent="0.15">
      <c r="A7" s="444" t="s">
        <v>1060</v>
      </c>
      <c r="B7" s="55"/>
      <c r="C7" s="55"/>
      <c r="D7" s="55"/>
      <c r="E7" s="55"/>
      <c r="F7" s="55"/>
      <c r="G7" s="56"/>
      <c r="H7" s="56">
        <f t="shared" si="1"/>
        <v>0</v>
      </c>
    </row>
    <row r="8" spans="1:8" ht="17.100000000000001" customHeight="1" thickBot="1" x14ac:dyDescent="0.2">
      <c r="A8" s="751" t="s">
        <v>691</v>
      </c>
      <c r="B8" s="702">
        <v>0</v>
      </c>
      <c r="C8" s="702">
        <v>438</v>
      </c>
      <c r="D8" s="702">
        <v>998</v>
      </c>
      <c r="E8" s="702">
        <v>5329</v>
      </c>
      <c r="F8" s="702">
        <v>598</v>
      </c>
      <c r="G8" s="702">
        <v>16948</v>
      </c>
      <c r="H8" s="752">
        <f t="shared" si="1"/>
        <v>24311</v>
      </c>
    </row>
    <row r="9" spans="1:8" ht="17.100000000000001" customHeight="1" thickBot="1" x14ac:dyDescent="0.2">
      <c r="A9" s="79" t="s">
        <v>731</v>
      </c>
      <c r="B9" s="66">
        <f t="shared" ref="B9:G9" si="3">SUM(B10:B15)</f>
        <v>0</v>
      </c>
      <c r="C9" s="66">
        <f t="shared" si="3"/>
        <v>-563</v>
      </c>
      <c r="D9" s="66">
        <f t="shared" si="3"/>
        <v>-37810</v>
      </c>
      <c r="E9" s="66">
        <f t="shared" si="3"/>
        <v>-78891</v>
      </c>
      <c r="F9" s="66">
        <f t="shared" si="3"/>
        <v>-28272</v>
      </c>
      <c r="G9" s="67">
        <f t="shared" si="3"/>
        <v>-89515</v>
      </c>
      <c r="H9" s="67">
        <f t="shared" si="1"/>
        <v>-235051</v>
      </c>
    </row>
    <row r="10" spans="1:8" ht="17.100000000000001" customHeight="1" x14ac:dyDescent="0.15">
      <c r="A10" s="749" t="s">
        <v>692</v>
      </c>
      <c r="B10" s="699">
        <v>0</v>
      </c>
      <c r="C10" s="699">
        <v>0</v>
      </c>
      <c r="D10" s="699">
        <v>-5450</v>
      </c>
      <c r="E10" s="699">
        <v>-74563</v>
      </c>
      <c r="F10" s="699">
        <v>-1391</v>
      </c>
      <c r="G10" s="750">
        <v>0</v>
      </c>
      <c r="H10" s="750">
        <f t="shared" si="1"/>
        <v>-81404</v>
      </c>
    </row>
    <row r="11" spans="1:8" ht="17.100000000000001" customHeight="1" x14ac:dyDescent="0.15">
      <c r="A11" s="444" t="s">
        <v>683</v>
      </c>
      <c r="B11" s="55">
        <v>0</v>
      </c>
      <c r="C11" s="55">
        <v>-562</v>
      </c>
      <c r="D11" s="55">
        <v>-19899</v>
      </c>
      <c r="E11" s="55">
        <v>-818</v>
      </c>
      <c r="F11" s="55">
        <v>-13375</v>
      </c>
      <c r="G11" s="56">
        <v>0</v>
      </c>
      <c r="H11" s="56">
        <f t="shared" si="1"/>
        <v>-34654</v>
      </c>
    </row>
    <row r="12" spans="1:8" ht="17.100000000000001" customHeight="1" x14ac:dyDescent="0.15">
      <c r="A12" s="444" t="s">
        <v>540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6">
        <v>-67772</v>
      </c>
      <c r="H12" s="56">
        <f t="shared" si="1"/>
        <v>-67772</v>
      </c>
    </row>
    <row r="13" spans="1:8" ht="17.100000000000001" hidden="1" customHeight="1" x14ac:dyDescent="0.15">
      <c r="A13" s="444" t="s">
        <v>557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6">
        <v>0</v>
      </c>
      <c r="H13" s="56">
        <f t="shared" si="1"/>
        <v>0</v>
      </c>
    </row>
    <row r="14" spans="1:8" ht="19.5" hidden="1" customHeight="1" x14ac:dyDescent="0.15">
      <c r="A14" s="444" t="s">
        <v>1060</v>
      </c>
      <c r="B14" s="55"/>
      <c r="C14" s="55"/>
      <c r="D14" s="55"/>
      <c r="E14" s="55"/>
      <c r="F14" s="55"/>
      <c r="G14" s="56"/>
      <c r="H14" s="56">
        <f t="shared" si="1"/>
        <v>0</v>
      </c>
    </row>
    <row r="15" spans="1:8" ht="17.100000000000001" customHeight="1" thickBot="1" x14ac:dyDescent="0.2">
      <c r="A15" s="751" t="s">
        <v>693</v>
      </c>
      <c r="B15" s="702">
        <v>0</v>
      </c>
      <c r="C15" s="702">
        <v>-1</v>
      </c>
      <c r="D15" s="702">
        <v>-12461</v>
      </c>
      <c r="E15" s="702">
        <v>-3510</v>
      </c>
      <c r="F15" s="702">
        <v>-13506</v>
      </c>
      <c r="G15" s="702">
        <v>-21743</v>
      </c>
      <c r="H15" s="752">
        <f t="shared" si="1"/>
        <v>-51221</v>
      </c>
    </row>
    <row r="16" spans="1:8" ht="30" customHeight="1" thickBot="1" x14ac:dyDescent="0.2">
      <c r="A16" s="79" t="s">
        <v>1171</v>
      </c>
      <c r="B16" s="66">
        <f t="shared" ref="B16:G16" si="4">B3+B4+B9</f>
        <v>1335</v>
      </c>
      <c r="C16" s="66">
        <f t="shared" si="4"/>
        <v>357255</v>
      </c>
      <c r="D16" s="66">
        <f t="shared" si="4"/>
        <v>628714</v>
      </c>
      <c r="E16" s="66">
        <f t="shared" si="4"/>
        <v>334326</v>
      </c>
      <c r="F16" s="66">
        <f t="shared" si="4"/>
        <v>410766</v>
      </c>
      <c r="G16" s="67">
        <f t="shared" si="4"/>
        <v>84685</v>
      </c>
      <c r="H16" s="67">
        <f t="shared" si="1"/>
        <v>1817081</v>
      </c>
    </row>
    <row r="17" spans="1:8" ht="30" customHeight="1" thickBot="1" x14ac:dyDescent="0.2">
      <c r="A17" s="79" t="s">
        <v>1165</v>
      </c>
      <c r="B17" s="66">
        <f>B57</f>
        <v>0</v>
      </c>
      <c r="C17" s="66">
        <f t="shared" ref="C17:G17" si="5">C57</f>
        <v>-98559</v>
      </c>
      <c r="D17" s="66">
        <f t="shared" si="5"/>
        <v>-461192</v>
      </c>
      <c r="E17" s="66">
        <f t="shared" si="5"/>
        <v>-100715</v>
      </c>
      <c r="F17" s="66">
        <f t="shared" si="5"/>
        <v>-320007</v>
      </c>
      <c r="G17" s="67">
        <f t="shared" si="5"/>
        <v>0</v>
      </c>
      <c r="H17" s="67">
        <f t="shared" si="1"/>
        <v>-980473</v>
      </c>
    </row>
    <row r="18" spans="1:8" ht="17.100000000000001" customHeight="1" thickBot="1" x14ac:dyDescent="0.2">
      <c r="A18" s="79" t="s">
        <v>732</v>
      </c>
      <c r="B18" s="66">
        <f t="shared" ref="B18:G18" si="6">SUM(B19:B25)</f>
        <v>0</v>
      </c>
      <c r="C18" s="66">
        <f t="shared" si="6"/>
        <v>-6905</v>
      </c>
      <c r="D18" s="66">
        <f t="shared" si="6"/>
        <v>-17949</v>
      </c>
      <c r="E18" s="66">
        <f t="shared" si="6"/>
        <v>-2368</v>
      </c>
      <c r="F18" s="66">
        <f t="shared" si="6"/>
        <v>-6381</v>
      </c>
      <c r="G18" s="67">
        <f t="shared" si="6"/>
        <v>0</v>
      </c>
      <c r="H18" s="67">
        <f t="shared" ref="H18:H27" si="7">SUM(B18:G18)</f>
        <v>-33603</v>
      </c>
    </row>
    <row r="19" spans="1:8" ht="17.100000000000001" customHeight="1" x14ac:dyDescent="0.15">
      <c r="A19" s="749" t="s">
        <v>392</v>
      </c>
      <c r="B19" s="699">
        <v>0</v>
      </c>
      <c r="C19" s="699">
        <v>-7121</v>
      </c>
      <c r="D19" s="699">
        <v>-55470</v>
      </c>
      <c r="E19" s="699">
        <v>-55728</v>
      </c>
      <c r="F19" s="699">
        <v>-33134</v>
      </c>
      <c r="G19" s="750">
        <v>0</v>
      </c>
      <c r="H19" s="750">
        <f t="shared" si="7"/>
        <v>-151453</v>
      </c>
    </row>
    <row r="20" spans="1:8" ht="19.5" hidden="1" customHeight="1" x14ac:dyDescent="0.15">
      <c r="A20" s="444" t="s">
        <v>1060</v>
      </c>
      <c r="B20" s="55"/>
      <c r="C20" s="55"/>
      <c r="D20" s="55"/>
      <c r="E20" s="55"/>
      <c r="F20" s="55"/>
      <c r="G20" s="56"/>
      <c r="H20" s="56">
        <f t="shared" si="7"/>
        <v>0</v>
      </c>
    </row>
    <row r="21" spans="1:8" ht="17.100000000000001" customHeight="1" x14ac:dyDescent="0.15">
      <c r="A21" s="444" t="s">
        <v>691</v>
      </c>
      <c r="B21" s="55">
        <v>0</v>
      </c>
      <c r="C21" s="55">
        <v>-615</v>
      </c>
      <c r="D21" s="55">
        <v>-102</v>
      </c>
      <c r="E21" s="55">
        <v>-39</v>
      </c>
      <c r="F21" s="55">
        <v>-246</v>
      </c>
      <c r="G21" s="56">
        <v>0</v>
      </c>
      <c r="H21" s="56">
        <f t="shared" si="7"/>
        <v>-1002</v>
      </c>
    </row>
    <row r="22" spans="1:8" ht="17.100000000000001" customHeight="1" x14ac:dyDescent="0.15">
      <c r="A22" s="444" t="s">
        <v>25</v>
      </c>
      <c r="B22" s="55">
        <v>0</v>
      </c>
      <c r="C22" s="55">
        <v>0</v>
      </c>
      <c r="D22" s="55">
        <v>5372</v>
      </c>
      <c r="E22" s="55">
        <v>50173</v>
      </c>
      <c r="F22" s="55">
        <v>1373</v>
      </c>
      <c r="G22" s="56">
        <v>0</v>
      </c>
      <c r="H22" s="56">
        <f t="shared" si="7"/>
        <v>56918</v>
      </c>
    </row>
    <row r="23" spans="1:8" ht="17.100000000000001" customHeight="1" x14ac:dyDescent="0.15">
      <c r="A23" s="444" t="s">
        <v>683</v>
      </c>
      <c r="B23" s="55">
        <v>0</v>
      </c>
      <c r="C23" s="55">
        <v>205</v>
      </c>
      <c r="D23" s="55">
        <v>19757</v>
      </c>
      <c r="E23" s="55">
        <v>753</v>
      </c>
      <c r="F23" s="55">
        <v>12341</v>
      </c>
      <c r="G23" s="56">
        <v>0</v>
      </c>
      <c r="H23" s="56">
        <f t="shared" si="7"/>
        <v>33056</v>
      </c>
    </row>
    <row r="24" spans="1:8" ht="20.25" hidden="1" customHeight="1" x14ac:dyDescent="0.15">
      <c r="A24" s="444" t="s">
        <v>1060</v>
      </c>
      <c r="B24" s="55"/>
      <c r="C24" s="55"/>
      <c r="D24" s="55"/>
      <c r="E24" s="55"/>
      <c r="F24" s="55"/>
      <c r="G24" s="56"/>
      <c r="H24" s="56">
        <f t="shared" si="7"/>
        <v>0</v>
      </c>
    </row>
    <row r="25" spans="1:8" ht="17.100000000000001" customHeight="1" thickBot="1" x14ac:dyDescent="0.2">
      <c r="A25" s="751" t="s">
        <v>693</v>
      </c>
      <c r="B25" s="702">
        <v>0</v>
      </c>
      <c r="C25" s="702">
        <v>626</v>
      </c>
      <c r="D25" s="702">
        <v>12494</v>
      </c>
      <c r="E25" s="702">
        <v>2473</v>
      </c>
      <c r="F25" s="702">
        <v>13285</v>
      </c>
      <c r="G25" s="752">
        <v>0</v>
      </c>
      <c r="H25" s="752">
        <f t="shared" si="7"/>
        <v>28878</v>
      </c>
    </row>
    <row r="26" spans="1:8" ht="30" customHeight="1" thickBot="1" x14ac:dyDescent="0.2">
      <c r="A26" s="79" t="s">
        <v>1166</v>
      </c>
      <c r="B26" s="66">
        <f t="shared" ref="B26:G26" si="8">B17+B18</f>
        <v>0</v>
      </c>
      <c r="C26" s="66">
        <f t="shared" si="8"/>
        <v>-105464</v>
      </c>
      <c r="D26" s="66">
        <f t="shared" si="8"/>
        <v>-479141</v>
      </c>
      <c r="E26" s="66">
        <f t="shared" si="8"/>
        <v>-103083</v>
      </c>
      <c r="F26" s="66">
        <f t="shared" si="8"/>
        <v>-326388</v>
      </c>
      <c r="G26" s="67">
        <f t="shared" si="8"/>
        <v>0</v>
      </c>
      <c r="H26" s="67">
        <f t="shared" si="7"/>
        <v>-1014076</v>
      </c>
    </row>
    <row r="27" spans="1:8" ht="30" customHeight="1" thickBot="1" x14ac:dyDescent="0.2">
      <c r="A27" s="79" t="s">
        <v>1167</v>
      </c>
      <c r="B27" s="66">
        <f t="shared" ref="B27:G27" si="9">B61</f>
        <v>0</v>
      </c>
      <c r="C27" s="66">
        <f t="shared" si="9"/>
        <v>-56139</v>
      </c>
      <c r="D27" s="66">
        <f t="shared" si="9"/>
        <v>0</v>
      </c>
      <c r="E27" s="66">
        <f t="shared" si="9"/>
        <v>-25</v>
      </c>
      <c r="F27" s="66">
        <f t="shared" si="9"/>
        <v>-131</v>
      </c>
      <c r="G27" s="67">
        <f t="shared" si="9"/>
        <v>-180</v>
      </c>
      <c r="H27" s="67">
        <f t="shared" si="7"/>
        <v>-56475</v>
      </c>
    </row>
    <row r="28" spans="1:8" ht="17.100000000000001" customHeight="1" x14ac:dyDescent="0.15">
      <c r="A28" s="71" t="s">
        <v>316</v>
      </c>
      <c r="B28" s="753">
        <v>0</v>
      </c>
      <c r="C28" s="753">
        <v>-2000</v>
      </c>
      <c r="D28" s="753">
        <v>0</v>
      </c>
      <c r="E28" s="753">
        <v>-13</v>
      </c>
      <c r="F28" s="753">
        <v>0</v>
      </c>
      <c r="G28" s="754">
        <v>0</v>
      </c>
      <c r="H28" s="754">
        <f>SUM(B28:G28)</f>
        <v>-2013</v>
      </c>
    </row>
    <row r="29" spans="1:8" ht="17.100000000000001" customHeight="1" thickBot="1" x14ac:dyDescent="0.2">
      <c r="A29" s="751" t="s">
        <v>350</v>
      </c>
      <c r="B29" s="702">
        <v>0</v>
      </c>
      <c r="C29" s="702">
        <v>0</v>
      </c>
      <c r="D29" s="702">
        <v>0</v>
      </c>
      <c r="E29" s="702">
        <v>5</v>
      </c>
      <c r="F29" s="702">
        <v>0</v>
      </c>
      <c r="G29" s="752">
        <v>0</v>
      </c>
      <c r="H29" s="752">
        <f>SUM(B29:G29)</f>
        <v>5</v>
      </c>
    </row>
    <row r="30" spans="1:8" ht="30" customHeight="1" thickBot="1" x14ac:dyDescent="0.2">
      <c r="A30" s="79" t="s">
        <v>1168</v>
      </c>
      <c r="B30" s="66">
        <f t="shared" ref="B30:G30" si="10">SUM(B27:B29)</f>
        <v>0</v>
      </c>
      <c r="C30" s="66">
        <f t="shared" si="10"/>
        <v>-58139</v>
      </c>
      <c r="D30" s="66">
        <f t="shared" si="10"/>
        <v>0</v>
      </c>
      <c r="E30" s="66">
        <f t="shared" si="10"/>
        <v>-33</v>
      </c>
      <c r="F30" s="66">
        <f t="shared" si="10"/>
        <v>-131</v>
      </c>
      <c r="G30" s="67">
        <f t="shared" si="10"/>
        <v>-180</v>
      </c>
      <c r="H30" s="67">
        <f>SUM(B30:G30)</f>
        <v>-58483</v>
      </c>
    </row>
    <row r="31" spans="1:8" ht="30" customHeight="1" thickBot="1" x14ac:dyDescent="0.2">
      <c r="A31" s="79" t="s">
        <v>1172</v>
      </c>
      <c r="B31" s="66">
        <f t="shared" ref="B31:G31" si="11">B16+B26+B30</f>
        <v>1335</v>
      </c>
      <c r="C31" s="66">
        <f t="shared" si="11"/>
        <v>193652</v>
      </c>
      <c r="D31" s="66">
        <f t="shared" si="11"/>
        <v>149573</v>
      </c>
      <c r="E31" s="66">
        <f t="shared" si="11"/>
        <v>231210</v>
      </c>
      <c r="F31" s="66">
        <f t="shared" si="11"/>
        <v>84247</v>
      </c>
      <c r="G31" s="67">
        <f t="shared" si="11"/>
        <v>84505</v>
      </c>
      <c r="H31" s="67">
        <f>SUM(B31:G31)</f>
        <v>744522</v>
      </c>
    </row>
    <row r="33" spans="1:8" ht="68.25" customHeight="1" x14ac:dyDescent="0.15">
      <c r="A33" s="430" t="s">
        <v>992</v>
      </c>
      <c r="B33" s="741" t="s">
        <v>359</v>
      </c>
      <c r="C33" s="741" t="s">
        <v>351</v>
      </c>
      <c r="D33" s="741" t="s">
        <v>352</v>
      </c>
      <c r="E33" s="741" t="s">
        <v>353</v>
      </c>
      <c r="F33" s="741" t="s">
        <v>245</v>
      </c>
      <c r="G33" s="748" t="s">
        <v>539</v>
      </c>
      <c r="H33" s="1481" t="s">
        <v>250</v>
      </c>
    </row>
    <row r="34" spans="1:8" ht="32.25" thickBot="1" x14ac:dyDescent="0.2">
      <c r="A34" s="434" t="s">
        <v>993</v>
      </c>
      <c r="B34" s="743">
        <v>1267</v>
      </c>
      <c r="C34" s="743">
        <v>356197</v>
      </c>
      <c r="D34" s="743">
        <v>589388</v>
      </c>
      <c r="E34" s="743">
        <v>321877</v>
      </c>
      <c r="F34" s="743">
        <v>414012</v>
      </c>
      <c r="G34" s="744">
        <v>37213</v>
      </c>
      <c r="H34" s="744">
        <f t="shared" ref="H34:H48" si="12">SUM(B34:G34)</f>
        <v>1719954</v>
      </c>
    </row>
    <row r="35" spans="1:8" ht="17.100000000000001" customHeight="1" thickBot="1" x14ac:dyDescent="0.2">
      <c r="A35" s="79" t="s">
        <v>730</v>
      </c>
      <c r="B35" s="66">
        <f t="shared" ref="B35:G35" si="13">SUM(B36:B39)</f>
        <v>91</v>
      </c>
      <c r="C35" s="66">
        <f t="shared" si="13"/>
        <v>2972</v>
      </c>
      <c r="D35" s="66">
        <f t="shared" si="13"/>
        <v>41499</v>
      </c>
      <c r="E35" s="66">
        <f t="shared" si="13"/>
        <v>128729</v>
      </c>
      <c r="F35" s="66">
        <f t="shared" si="13"/>
        <v>18230</v>
      </c>
      <c r="G35" s="67">
        <f t="shared" si="13"/>
        <v>62675</v>
      </c>
      <c r="H35" s="67">
        <f t="shared" si="12"/>
        <v>254196</v>
      </c>
    </row>
    <row r="36" spans="1:8" ht="17.100000000000001" customHeight="1" x14ac:dyDescent="0.15">
      <c r="A36" s="749" t="s">
        <v>689</v>
      </c>
      <c r="B36" s="699">
        <v>0</v>
      </c>
      <c r="C36" s="699">
        <v>471</v>
      </c>
      <c r="D36" s="699">
        <v>24220</v>
      </c>
      <c r="E36" s="699">
        <v>92054</v>
      </c>
      <c r="F36" s="699">
        <v>4662</v>
      </c>
      <c r="G36" s="750">
        <v>55751</v>
      </c>
      <c r="H36" s="750">
        <f t="shared" si="12"/>
        <v>177158</v>
      </c>
    </row>
    <row r="37" spans="1:8" ht="17.100000000000001" customHeight="1" x14ac:dyDescent="0.15">
      <c r="A37" s="444" t="s">
        <v>681</v>
      </c>
      <c r="B37" s="55">
        <v>0</v>
      </c>
      <c r="C37" s="55">
        <v>543</v>
      </c>
      <c r="D37" s="55">
        <v>10731</v>
      </c>
      <c r="E37" s="55">
        <v>61</v>
      </c>
      <c r="F37" s="55">
        <v>12997</v>
      </c>
      <c r="G37" s="56">
        <v>0</v>
      </c>
      <c r="H37" s="56">
        <f t="shared" si="12"/>
        <v>24332</v>
      </c>
    </row>
    <row r="38" spans="1:8" ht="21" x14ac:dyDescent="0.15">
      <c r="A38" s="444" t="s">
        <v>690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6">
        <v>0</v>
      </c>
      <c r="H38" s="56">
        <f t="shared" si="12"/>
        <v>0</v>
      </c>
    </row>
    <row r="39" spans="1:8" ht="17.100000000000001" customHeight="1" thickBot="1" x14ac:dyDescent="0.2">
      <c r="A39" s="751" t="s">
        <v>691</v>
      </c>
      <c r="B39" s="702">
        <v>91</v>
      </c>
      <c r="C39" s="702">
        <v>1958</v>
      </c>
      <c r="D39" s="702">
        <v>6548</v>
      </c>
      <c r="E39" s="702">
        <v>36614</v>
      </c>
      <c r="F39" s="702">
        <v>571</v>
      </c>
      <c r="G39" s="752">
        <v>6924</v>
      </c>
      <c r="H39" s="752">
        <f t="shared" si="12"/>
        <v>52706</v>
      </c>
    </row>
    <row r="40" spans="1:8" ht="17.100000000000001" customHeight="1" thickBot="1" x14ac:dyDescent="0.2">
      <c r="A40" s="79" t="s">
        <v>731</v>
      </c>
      <c r="B40" s="66">
        <f t="shared" ref="B40:G40" si="14">SUM(B41:B46)</f>
        <v>-23</v>
      </c>
      <c r="C40" s="66">
        <f t="shared" si="14"/>
        <v>-2017</v>
      </c>
      <c r="D40" s="66">
        <f t="shared" si="14"/>
        <v>-52772</v>
      </c>
      <c r="E40" s="66">
        <f t="shared" si="14"/>
        <v>-124544</v>
      </c>
      <c r="F40" s="66">
        <f t="shared" si="14"/>
        <v>-13364</v>
      </c>
      <c r="G40" s="67">
        <f t="shared" si="14"/>
        <v>-27105</v>
      </c>
      <c r="H40" s="67">
        <f t="shared" si="12"/>
        <v>-219825</v>
      </c>
    </row>
    <row r="41" spans="1:8" ht="17.100000000000001" customHeight="1" x14ac:dyDescent="0.15">
      <c r="A41" s="749" t="s">
        <v>692</v>
      </c>
      <c r="B41" s="699">
        <v>0</v>
      </c>
      <c r="C41" s="699">
        <v>0</v>
      </c>
      <c r="D41" s="699">
        <v>-43429</v>
      </c>
      <c r="E41" s="699">
        <v>-88642</v>
      </c>
      <c r="F41" s="699">
        <v>-3253</v>
      </c>
      <c r="G41" s="750">
        <v>0</v>
      </c>
      <c r="H41" s="750">
        <f t="shared" si="12"/>
        <v>-135324</v>
      </c>
    </row>
    <row r="42" spans="1:8" ht="17.100000000000001" customHeight="1" x14ac:dyDescent="0.15">
      <c r="A42" s="444" t="s">
        <v>683</v>
      </c>
      <c r="B42" s="55">
        <v>0</v>
      </c>
      <c r="C42" s="55">
        <v>-4</v>
      </c>
      <c r="D42" s="55">
        <v>-4632</v>
      </c>
      <c r="E42" s="55">
        <v>-2</v>
      </c>
      <c r="F42" s="55">
        <v>-9500</v>
      </c>
      <c r="G42" s="56">
        <v>0</v>
      </c>
      <c r="H42" s="56">
        <f t="shared" si="12"/>
        <v>-14138</v>
      </c>
    </row>
    <row r="43" spans="1:8" ht="17.100000000000001" customHeight="1" x14ac:dyDescent="0.15">
      <c r="A43" s="444" t="s">
        <v>540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6">
        <v>-24332</v>
      </c>
      <c r="H43" s="56">
        <f t="shared" si="12"/>
        <v>-24332</v>
      </c>
    </row>
    <row r="44" spans="1:8" ht="17.100000000000001" customHeight="1" x14ac:dyDescent="0.15">
      <c r="A44" s="444" t="s">
        <v>557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6">
        <v>-192</v>
      </c>
      <c r="H44" s="56">
        <f t="shared" si="12"/>
        <v>-192</v>
      </c>
    </row>
    <row r="45" spans="1:8" ht="15" customHeight="1" x14ac:dyDescent="0.15">
      <c r="A45" s="444" t="s">
        <v>275</v>
      </c>
      <c r="B45" s="55">
        <v>0</v>
      </c>
      <c r="C45" s="55">
        <v>-638</v>
      </c>
      <c r="D45" s="55">
        <v>-1695</v>
      </c>
      <c r="E45" s="55">
        <v>-678</v>
      </c>
      <c r="F45" s="55">
        <v>-179</v>
      </c>
      <c r="G45" s="56">
        <v>0</v>
      </c>
      <c r="H45" s="56">
        <f t="shared" si="12"/>
        <v>-3190</v>
      </c>
    </row>
    <row r="46" spans="1:8" ht="17.100000000000001" customHeight="1" thickBot="1" x14ac:dyDescent="0.2">
      <c r="A46" s="751" t="s">
        <v>693</v>
      </c>
      <c r="B46" s="702">
        <v>-23</v>
      </c>
      <c r="C46" s="702">
        <v>-1375</v>
      </c>
      <c r="D46" s="702">
        <v>-3016</v>
      </c>
      <c r="E46" s="702">
        <v>-35222</v>
      </c>
      <c r="F46" s="702">
        <v>-432</v>
      </c>
      <c r="G46" s="752">
        <v>-2581</v>
      </c>
      <c r="H46" s="752">
        <f t="shared" si="12"/>
        <v>-42649</v>
      </c>
    </row>
    <row r="47" spans="1:8" ht="30" customHeight="1" thickBot="1" x14ac:dyDescent="0.2">
      <c r="A47" s="79" t="s">
        <v>994</v>
      </c>
      <c r="B47" s="66">
        <f t="shared" ref="B47:G47" si="15">B34+B35+B40</f>
        <v>1335</v>
      </c>
      <c r="C47" s="66">
        <f t="shared" si="15"/>
        <v>357152</v>
      </c>
      <c r="D47" s="66">
        <f t="shared" si="15"/>
        <v>578115</v>
      </c>
      <c r="E47" s="66">
        <f t="shared" si="15"/>
        <v>326062</v>
      </c>
      <c r="F47" s="66">
        <f t="shared" si="15"/>
        <v>418878</v>
      </c>
      <c r="G47" s="67">
        <f t="shared" si="15"/>
        <v>72783</v>
      </c>
      <c r="H47" s="67">
        <f t="shared" si="12"/>
        <v>1754325</v>
      </c>
    </row>
    <row r="48" spans="1:8" ht="30" customHeight="1" thickBot="1" x14ac:dyDescent="0.2">
      <c r="A48" s="79" t="s">
        <v>987</v>
      </c>
      <c r="B48" s="66">
        <v>0</v>
      </c>
      <c r="C48" s="66">
        <v>-91866</v>
      </c>
      <c r="D48" s="66">
        <v>-441462</v>
      </c>
      <c r="E48" s="66">
        <v>-131860</v>
      </c>
      <c r="F48" s="66">
        <v>-295633</v>
      </c>
      <c r="G48" s="67">
        <v>0</v>
      </c>
      <c r="H48" s="67">
        <f t="shared" si="12"/>
        <v>-960821</v>
      </c>
    </row>
    <row r="49" spans="1:10" ht="17.100000000000001" customHeight="1" thickBot="1" x14ac:dyDescent="0.2">
      <c r="A49" s="79" t="s">
        <v>732</v>
      </c>
      <c r="B49" s="66">
        <f t="shared" ref="B49:G49" si="16">SUM(B50:B56)</f>
        <v>0</v>
      </c>
      <c r="C49" s="66">
        <f t="shared" si="16"/>
        <v>-6693</v>
      </c>
      <c r="D49" s="66">
        <f t="shared" si="16"/>
        <v>-19730</v>
      </c>
      <c r="E49" s="66">
        <f t="shared" si="16"/>
        <v>31145</v>
      </c>
      <c r="F49" s="66">
        <f t="shared" si="16"/>
        <v>-24374</v>
      </c>
      <c r="G49" s="67">
        <f t="shared" si="16"/>
        <v>0</v>
      </c>
      <c r="H49" s="67">
        <f t="shared" ref="H49:H58" si="17">SUM(B49:G49)</f>
        <v>-19652</v>
      </c>
    </row>
    <row r="50" spans="1:10" ht="17.100000000000001" customHeight="1" x14ac:dyDescent="0.15">
      <c r="A50" s="749" t="s">
        <v>392</v>
      </c>
      <c r="B50" s="699">
        <v>0</v>
      </c>
      <c r="C50" s="699">
        <v>-7233</v>
      </c>
      <c r="D50" s="699">
        <v>-49319</v>
      </c>
      <c r="E50" s="699">
        <v>-55496</v>
      </c>
      <c r="F50" s="699">
        <v>-36037</v>
      </c>
      <c r="G50" s="750">
        <v>0</v>
      </c>
      <c r="H50" s="750">
        <f t="shared" si="17"/>
        <v>-148085</v>
      </c>
    </row>
    <row r="51" spans="1:10" ht="21" x14ac:dyDescent="0.15">
      <c r="A51" s="444" t="s">
        <v>690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6">
        <v>0</v>
      </c>
      <c r="H51" s="56">
        <f t="shared" si="17"/>
        <v>0</v>
      </c>
    </row>
    <row r="52" spans="1:10" ht="17.100000000000001" customHeight="1" x14ac:dyDescent="0.15">
      <c r="A52" s="444" t="s">
        <v>691</v>
      </c>
      <c r="B52" s="55">
        <v>0</v>
      </c>
      <c r="C52" s="55">
        <v>-427</v>
      </c>
      <c r="D52" s="55">
        <v>-1613</v>
      </c>
      <c r="E52" s="55">
        <v>-3</v>
      </c>
      <c r="F52" s="55">
        <v>-336</v>
      </c>
      <c r="G52" s="56">
        <v>0</v>
      </c>
      <c r="H52" s="56">
        <f t="shared" si="17"/>
        <v>-2379</v>
      </c>
    </row>
    <row r="53" spans="1:10" ht="17.100000000000001" customHeight="1" x14ac:dyDescent="0.15">
      <c r="A53" s="444" t="s">
        <v>25</v>
      </c>
      <c r="B53" s="55">
        <v>0</v>
      </c>
      <c r="C53" s="55">
        <v>0</v>
      </c>
      <c r="D53" s="55">
        <v>22981</v>
      </c>
      <c r="E53" s="55">
        <v>58984</v>
      </c>
      <c r="F53" s="55">
        <v>3238</v>
      </c>
      <c r="G53" s="56">
        <v>0</v>
      </c>
      <c r="H53" s="56">
        <f t="shared" si="17"/>
        <v>85203</v>
      </c>
    </row>
    <row r="54" spans="1:10" ht="17.100000000000001" customHeight="1" x14ac:dyDescent="0.15">
      <c r="A54" s="444" t="s">
        <v>683</v>
      </c>
      <c r="B54" s="55">
        <v>0</v>
      </c>
      <c r="C54" s="55">
        <v>0</v>
      </c>
      <c r="D54" s="55">
        <v>4542</v>
      </c>
      <c r="E54" s="55">
        <v>2</v>
      </c>
      <c r="F54" s="55">
        <v>8249</v>
      </c>
      <c r="G54" s="56">
        <v>0</v>
      </c>
      <c r="H54" s="56">
        <f t="shared" si="17"/>
        <v>12793</v>
      </c>
    </row>
    <row r="55" spans="1:10" ht="21" x14ac:dyDescent="0.15">
      <c r="A55" s="444" t="s">
        <v>275</v>
      </c>
      <c r="B55" s="55">
        <v>0</v>
      </c>
      <c r="C55" s="55">
        <v>514</v>
      </c>
      <c r="D55" s="55">
        <v>1048</v>
      </c>
      <c r="E55" s="55">
        <v>345</v>
      </c>
      <c r="F55" s="55">
        <v>71</v>
      </c>
      <c r="G55" s="56">
        <v>0</v>
      </c>
      <c r="H55" s="56">
        <f t="shared" si="17"/>
        <v>1978</v>
      </c>
    </row>
    <row r="56" spans="1:10" ht="17.100000000000001" customHeight="1" thickBot="1" x14ac:dyDescent="0.2">
      <c r="A56" s="751" t="s">
        <v>693</v>
      </c>
      <c r="B56" s="702">
        <v>0</v>
      </c>
      <c r="C56" s="702">
        <v>453</v>
      </c>
      <c r="D56" s="702">
        <v>2631</v>
      </c>
      <c r="E56" s="702">
        <v>27313</v>
      </c>
      <c r="F56" s="702">
        <v>441</v>
      </c>
      <c r="G56" s="752">
        <v>0</v>
      </c>
      <c r="H56" s="752">
        <f t="shared" si="17"/>
        <v>30838</v>
      </c>
    </row>
    <row r="57" spans="1:10" ht="30" customHeight="1" thickBot="1" x14ac:dyDescent="0.2">
      <c r="A57" s="79" t="s">
        <v>988</v>
      </c>
      <c r="B57" s="66">
        <f>SUM(B48:B49)</f>
        <v>0</v>
      </c>
      <c r="C57" s="66">
        <f t="shared" ref="C57:G57" si="18">SUM(C48:C49)</f>
        <v>-98559</v>
      </c>
      <c r="D57" s="66">
        <f t="shared" si="18"/>
        <v>-461192</v>
      </c>
      <c r="E57" s="66">
        <f t="shared" si="18"/>
        <v>-100715</v>
      </c>
      <c r="F57" s="66">
        <f t="shared" si="18"/>
        <v>-320007</v>
      </c>
      <c r="G57" s="67">
        <f t="shared" si="18"/>
        <v>0</v>
      </c>
      <c r="H57" s="67">
        <f t="shared" si="17"/>
        <v>-980473</v>
      </c>
    </row>
    <row r="58" spans="1:10" ht="30" customHeight="1" thickBot="1" x14ac:dyDescent="0.2">
      <c r="A58" s="79" t="s">
        <v>989</v>
      </c>
      <c r="B58" s="66">
        <v>0</v>
      </c>
      <c r="C58" s="66">
        <v>-49270</v>
      </c>
      <c r="D58" s="66">
        <v>0</v>
      </c>
      <c r="E58" s="66">
        <v>0</v>
      </c>
      <c r="F58" s="66">
        <v>-131</v>
      </c>
      <c r="G58" s="67">
        <v>-180</v>
      </c>
      <c r="H58" s="67">
        <f t="shared" si="17"/>
        <v>-49581</v>
      </c>
    </row>
    <row r="59" spans="1:10" ht="17.100000000000001" customHeight="1" x14ac:dyDescent="0.15">
      <c r="A59" s="71" t="s">
        <v>316</v>
      </c>
      <c r="B59" s="753">
        <v>0</v>
      </c>
      <c r="C59" s="753">
        <v>-6869</v>
      </c>
      <c r="D59" s="753">
        <v>0</v>
      </c>
      <c r="E59" s="753">
        <v>-25</v>
      </c>
      <c r="F59" s="753">
        <v>0</v>
      </c>
      <c r="G59" s="754">
        <v>0</v>
      </c>
      <c r="H59" s="754">
        <f>SUM(B59:G59)</f>
        <v>-6894</v>
      </c>
    </row>
    <row r="60" spans="1:10" ht="17.100000000000001" customHeight="1" thickBot="1" x14ac:dyDescent="0.2">
      <c r="A60" s="751" t="s">
        <v>350</v>
      </c>
      <c r="B60" s="702">
        <v>0</v>
      </c>
      <c r="C60" s="702">
        <v>0</v>
      </c>
      <c r="D60" s="702">
        <v>0</v>
      </c>
      <c r="E60" s="702">
        <v>0</v>
      </c>
      <c r="F60" s="702">
        <v>0</v>
      </c>
      <c r="G60" s="752">
        <v>0</v>
      </c>
      <c r="H60" s="752">
        <f>SUM(B60:G60)</f>
        <v>0</v>
      </c>
    </row>
    <row r="61" spans="1:10" ht="30" customHeight="1" thickBot="1" x14ac:dyDescent="0.2">
      <c r="A61" s="79" t="s">
        <v>990</v>
      </c>
      <c r="B61" s="66">
        <f t="shared" ref="B61:G61" si="19">SUM(B58:B60)</f>
        <v>0</v>
      </c>
      <c r="C61" s="66">
        <f t="shared" si="19"/>
        <v>-56139</v>
      </c>
      <c r="D61" s="66">
        <f t="shared" si="19"/>
        <v>0</v>
      </c>
      <c r="E61" s="66">
        <f t="shared" si="19"/>
        <v>-25</v>
      </c>
      <c r="F61" s="66">
        <f t="shared" si="19"/>
        <v>-131</v>
      </c>
      <c r="G61" s="67">
        <f t="shared" si="19"/>
        <v>-180</v>
      </c>
      <c r="H61" s="67">
        <f>SUM(B61:G61)</f>
        <v>-56475</v>
      </c>
    </row>
    <row r="62" spans="1:10" ht="30" customHeight="1" thickBot="1" x14ac:dyDescent="0.2">
      <c r="A62" s="79" t="s">
        <v>995</v>
      </c>
      <c r="B62" s="66">
        <f t="shared" ref="B62:G62" si="20">B47+B57+B61</f>
        <v>1335</v>
      </c>
      <c r="C62" s="66">
        <f t="shared" si="20"/>
        <v>202454</v>
      </c>
      <c r="D62" s="66">
        <f t="shared" si="20"/>
        <v>116923</v>
      </c>
      <c r="E62" s="66">
        <f t="shared" si="20"/>
        <v>225322</v>
      </c>
      <c r="F62" s="66">
        <f t="shared" si="20"/>
        <v>98740</v>
      </c>
      <c r="G62" s="67">
        <f t="shared" si="20"/>
        <v>72603</v>
      </c>
      <c r="H62" s="67">
        <f>SUM(B62:G62)</f>
        <v>717377</v>
      </c>
      <c r="J62" s="737"/>
    </row>
    <row r="64" spans="1:10" x14ac:dyDescent="0.15">
      <c r="A64" s="736"/>
      <c r="B64" s="737"/>
      <c r="C64" s="737"/>
      <c r="D64" s="737"/>
      <c r="E64" s="737"/>
      <c r="F64" s="737"/>
      <c r="G64" s="737"/>
      <c r="H64" s="737"/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8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6" s="1685" customFormat="1" ht="15" x14ac:dyDescent="0.2">
      <c r="A1" s="1688" t="s">
        <v>1308</v>
      </c>
      <c r="B1" s="39"/>
      <c r="C1" s="39"/>
    </row>
    <row r="2" spans="1:6" ht="17.100000000000001" customHeight="1" x14ac:dyDescent="0.2">
      <c r="A2" s="608"/>
      <c r="B2" s="609" t="s">
        <v>1108</v>
      </c>
      <c r="C2" s="610" t="s">
        <v>968</v>
      </c>
    </row>
    <row r="3" spans="1:6" s="389" customFormat="1" ht="24.95" customHeight="1" thickBot="1" x14ac:dyDescent="0.25">
      <c r="A3" s="755" t="s">
        <v>666</v>
      </c>
      <c r="B3" s="756"/>
      <c r="C3" s="756"/>
    </row>
    <row r="4" spans="1:6" ht="17.100000000000001" customHeight="1" x14ac:dyDescent="0.2">
      <c r="A4" s="691" t="s">
        <v>390</v>
      </c>
      <c r="B4" s="1143">
        <v>50535</v>
      </c>
      <c r="C4" s="693">
        <v>46662</v>
      </c>
    </row>
    <row r="5" spans="1:6" ht="17.100000000000001" customHeight="1" x14ac:dyDescent="0.2">
      <c r="A5" s="684" t="s">
        <v>391</v>
      </c>
      <c r="B5" s="1144">
        <v>57800</v>
      </c>
      <c r="C5" s="631">
        <v>50895</v>
      </c>
    </row>
    <row r="6" spans="1:6" ht="17.100000000000001" customHeight="1" thickBot="1" x14ac:dyDescent="0.25">
      <c r="A6" s="694" t="s">
        <v>251</v>
      </c>
      <c r="B6" s="1145">
        <v>3</v>
      </c>
      <c r="C6" s="696">
        <v>0</v>
      </c>
    </row>
    <row r="7" spans="1:6" ht="17.100000000000001" customHeight="1" thickBot="1" x14ac:dyDescent="0.25">
      <c r="A7" s="81" t="s">
        <v>250</v>
      </c>
      <c r="B7" s="438">
        <f>SUM(B4:B6)</f>
        <v>108338</v>
      </c>
      <c r="C7" s="404">
        <f>SUM(C4:C6)</f>
        <v>97557</v>
      </c>
    </row>
    <row r="8" spans="1:6" x14ac:dyDescent="0.2">
      <c r="A8" s="459"/>
      <c r="B8" s="38"/>
      <c r="C8" s="38"/>
      <c r="F8" s="32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F30"/>
  <sheetViews>
    <sheetView topLeftCell="A6" workbookViewId="0">
      <selection activeCell="A6" sqref="A6"/>
    </sheetView>
  </sheetViews>
  <sheetFormatPr defaultRowHeight="10.5" x14ac:dyDescent="0.2"/>
  <cols>
    <col min="1" max="1" width="59.7109375" style="39" customWidth="1"/>
    <col min="2" max="3" width="15.7109375" style="39" customWidth="1"/>
    <col min="4" max="4" width="9.140625" style="222"/>
    <col min="5" max="5" width="28.42578125" style="222" customWidth="1"/>
    <col min="6" max="16384" width="9.140625" style="222"/>
  </cols>
  <sheetData>
    <row r="1" spans="1:5" ht="17.100000000000001" hidden="1" customHeight="1" x14ac:dyDescent="0.2">
      <c r="A1" s="608"/>
      <c r="B1" s="609" t="s">
        <v>1108</v>
      </c>
      <c r="C1" s="610" t="s">
        <v>968</v>
      </c>
    </row>
    <row r="2" spans="1:5" s="389" customFormat="1" ht="17.100000000000001" hidden="1" customHeight="1" thickBot="1" x14ac:dyDescent="0.25">
      <c r="A2" s="434" t="s">
        <v>674</v>
      </c>
      <c r="B2" s="689">
        <f>SUM(B3:B5)</f>
        <v>0</v>
      </c>
      <c r="C2" s="690">
        <f>SUM(C3:C5)</f>
        <v>0</v>
      </c>
      <c r="E2" s="292" t="s">
        <v>343</v>
      </c>
    </row>
    <row r="3" spans="1:5" ht="17.100000000000001" hidden="1" customHeight="1" x14ac:dyDescent="0.2">
      <c r="A3" s="757" t="s">
        <v>294</v>
      </c>
      <c r="B3" s="758">
        <v>0</v>
      </c>
      <c r="C3" s="759">
        <v>0</v>
      </c>
    </row>
    <row r="4" spans="1:5" ht="17.100000000000001" hidden="1" customHeight="1" x14ac:dyDescent="0.2">
      <c r="A4" s="63" t="s">
        <v>36</v>
      </c>
      <c r="B4" s="402">
        <v>0</v>
      </c>
      <c r="C4" s="719">
        <v>0</v>
      </c>
    </row>
    <row r="5" spans="1:5" ht="17.100000000000001" hidden="1" customHeight="1" thickBot="1" x14ac:dyDescent="0.25">
      <c r="A5" s="760" t="s">
        <v>37</v>
      </c>
      <c r="B5" s="761">
        <v>0</v>
      </c>
      <c r="C5" s="762">
        <v>0</v>
      </c>
    </row>
    <row r="6" spans="1:5" s="1685" customFormat="1" ht="15.75" thickBot="1" x14ac:dyDescent="0.25">
      <c r="A6" s="1688" t="s">
        <v>464</v>
      </c>
      <c r="B6" s="39"/>
      <c r="C6" s="39"/>
    </row>
    <row r="7" spans="1:5" s="389" customFormat="1" ht="17.100000000000001" customHeight="1" thickBot="1" x14ac:dyDescent="0.25">
      <c r="A7" s="79" t="s">
        <v>940</v>
      </c>
      <c r="B7" s="438">
        <f>SUM(B8:B13)</f>
        <v>971192</v>
      </c>
      <c r="C7" s="439">
        <f>SUM(C8:C13)</f>
        <v>794964</v>
      </c>
    </row>
    <row r="8" spans="1:5" ht="17.100000000000001" customHeight="1" x14ac:dyDescent="0.2">
      <c r="A8" s="757" t="s">
        <v>38</v>
      </c>
      <c r="B8" s="758">
        <v>222454</v>
      </c>
      <c r="C8" s="759">
        <v>176599</v>
      </c>
    </row>
    <row r="9" spans="1:5" ht="17.100000000000001" customHeight="1" x14ac:dyDescent="0.2">
      <c r="A9" s="63" t="s">
        <v>39</v>
      </c>
      <c r="B9" s="402">
        <v>2365</v>
      </c>
      <c r="C9" s="719">
        <v>2726</v>
      </c>
    </row>
    <row r="10" spans="1:5" ht="17.100000000000001" customHeight="1" x14ac:dyDescent="0.2">
      <c r="A10" s="63" t="s">
        <v>40</v>
      </c>
      <c r="B10" s="402">
        <v>115938</v>
      </c>
      <c r="C10" s="719">
        <v>73358</v>
      </c>
    </row>
    <row r="11" spans="1:5" ht="17.100000000000001" customHeight="1" x14ac:dyDescent="0.2">
      <c r="A11" s="63" t="s">
        <v>41</v>
      </c>
      <c r="B11" s="402">
        <v>56315</v>
      </c>
      <c r="C11" s="719">
        <v>46588</v>
      </c>
    </row>
    <row r="12" spans="1:5" ht="17.100000000000001" customHeight="1" x14ac:dyDescent="0.2">
      <c r="A12" s="63" t="s">
        <v>381</v>
      </c>
      <c r="B12" s="402">
        <v>298791</v>
      </c>
      <c r="C12" s="719">
        <v>303392</v>
      </c>
    </row>
    <row r="13" spans="1:5" ht="17.100000000000001" customHeight="1" thickBot="1" x14ac:dyDescent="0.25">
      <c r="A13" s="63" t="s">
        <v>37</v>
      </c>
      <c r="B13" s="402">
        <v>275329</v>
      </c>
      <c r="C13" s="719">
        <v>192301</v>
      </c>
    </row>
    <row r="14" spans="1:5" ht="17.100000000000001" customHeight="1" thickBot="1" x14ac:dyDescent="0.25">
      <c r="A14" s="79" t="s">
        <v>42</v>
      </c>
      <c r="B14" s="438">
        <f>B2+B7</f>
        <v>971192</v>
      </c>
      <c r="C14" s="439">
        <f>C2+C7</f>
        <v>794964</v>
      </c>
    </row>
    <row r="15" spans="1:5" ht="9.9499999999999993" customHeight="1" thickBot="1" x14ac:dyDescent="0.25">
      <c r="A15" s="481"/>
      <c r="B15" s="769"/>
      <c r="C15" s="769"/>
    </row>
    <row r="16" spans="1:5" ht="17.100000000000001" customHeight="1" thickBot="1" x14ac:dyDescent="0.25">
      <c r="A16" s="764" t="s">
        <v>385</v>
      </c>
      <c r="B16" s="765">
        <v>643751</v>
      </c>
      <c r="C16" s="766">
        <v>473489</v>
      </c>
    </row>
    <row r="17" spans="1:6" ht="17.100000000000001" customHeight="1" thickBot="1" x14ac:dyDescent="0.25">
      <c r="A17" s="767" t="s">
        <v>589</v>
      </c>
      <c r="B17" s="765">
        <v>327441</v>
      </c>
      <c r="C17" s="768">
        <v>321475</v>
      </c>
    </row>
    <row r="19" spans="1:6" x14ac:dyDescent="0.2">
      <c r="A19" s="459"/>
      <c r="B19" s="38"/>
      <c r="C19" s="38"/>
      <c r="F19" s="326"/>
    </row>
    <row r="20" spans="1:6" ht="15" x14ac:dyDescent="0.2">
      <c r="A20" s="1688" t="s">
        <v>1035</v>
      </c>
    </row>
    <row r="21" spans="1:6" ht="17.100000000000001" customHeight="1" x14ac:dyDescent="0.2">
      <c r="A21" s="608"/>
      <c r="B21" s="609" t="s">
        <v>1108</v>
      </c>
      <c r="C21" s="610" t="s">
        <v>968</v>
      </c>
    </row>
    <row r="22" spans="1:6" s="389" customFormat="1" ht="17.100000000000001" customHeight="1" thickBot="1" x14ac:dyDescent="0.25">
      <c r="A22" s="434" t="s">
        <v>285</v>
      </c>
      <c r="B22" s="441">
        <f>SUM(B23:B24)</f>
        <v>321778</v>
      </c>
      <c r="C22" s="442">
        <f>SUM(C23:C24)</f>
        <v>310418</v>
      </c>
    </row>
    <row r="23" spans="1:6" ht="17.100000000000001" customHeight="1" x14ac:dyDescent="0.2">
      <c r="A23" s="749" t="s">
        <v>286</v>
      </c>
      <c r="B23" s="758">
        <v>316726</v>
      </c>
      <c r="C23" s="759">
        <v>303131</v>
      </c>
    </row>
    <row r="24" spans="1:6" ht="17.100000000000001" customHeight="1" x14ac:dyDescent="0.2">
      <c r="A24" s="444" t="s">
        <v>287</v>
      </c>
      <c r="B24" s="402">
        <v>5052</v>
      </c>
      <c r="C24" s="719">
        <v>7287</v>
      </c>
    </row>
    <row r="25" spans="1:6" ht="17.100000000000001" customHeight="1" thickBot="1" x14ac:dyDescent="0.25">
      <c r="A25" s="751" t="s">
        <v>288</v>
      </c>
      <c r="B25" s="761">
        <v>-7627</v>
      </c>
      <c r="C25" s="762">
        <v>-15579</v>
      </c>
    </row>
    <row r="26" spans="1:6" ht="17.100000000000001" customHeight="1" thickBot="1" x14ac:dyDescent="0.25">
      <c r="A26" s="79" t="s">
        <v>1064</v>
      </c>
      <c r="B26" s="438">
        <f>B22+B25</f>
        <v>314151</v>
      </c>
      <c r="C26" s="439">
        <f>C22+C25</f>
        <v>294839</v>
      </c>
    </row>
    <row r="30" spans="1:6" x14ac:dyDescent="0.2">
      <c r="B30" s="1142"/>
      <c r="C30" s="1142"/>
    </row>
  </sheetData>
  <phoneticPr fontId="2" type="noConversion"/>
  <pageMargins left="0.26" right="0.28000000000000003" top="1" bottom="1" header="0.5" footer="0.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E16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5" s="1685" customFormat="1" ht="15" x14ac:dyDescent="0.2">
      <c r="A1" s="1688" t="s">
        <v>486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x14ac:dyDescent="0.2">
      <c r="A3" s="770" t="s">
        <v>44</v>
      </c>
      <c r="B3" s="771">
        <v>1235941</v>
      </c>
      <c r="C3" s="772">
        <v>684644</v>
      </c>
    </row>
    <row r="4" spans="1:5" ht="17.100000000000001" customHeight="1" x14ac:dyDescent="0.2">
      <c r="A4" s="63" t="s">
        <v>55</v>
      </c>
      <c r="B4" s="402">
        <v>144870</v>
      </c>
      <c r="C4" s="719">
        <v>10084</v>
      </c>
    </row>
    <row r="5" spans="1:5" ht="17.100000000000001" customHeight="1" x14ac:dyDescent="0.2">
      <c r="A5" s="63" t="s">
        <v>63</v>
      </c>
      <c r="B5" s="402">
        <v>9374045</v>
      </c>
      <c r="C5" s="719">
        <v>11345217</v>
      </c>
      <c r="E5" s="326"/>
    </row>
    <row r="6" spans="1:5" ht="17.100000000000001" customHeight="1" x14ac:dyDescent="0.2">
      <c r="A6" s="63" t="s">
        <v>64</v>
      </c>
      <c r="B6" s="402">
        <v>778145</v>
      </c>
      <c r="C6" s="719">
        <v>1124586</v>
      </c>
    </row>
    <row r="7" spans="1:5" ht="17.100000000000001" customHeight="1" x14ac:dyDescent="0.2">
      <c r="A7" s="444" t="s">
        <v>247</v>
      </c>
      <c r="B7" s="773">
        <v>427026</v>
      </c>
      <c r="C7" s="763">
        <v>172838</v>
      </c>
    </row>
    <row r="8" spans="1:5" ht="17.100000000000001" customHeight="1" x14ac:dyDescent="0.2">
      <c r="A8" s="63" t="s">
        <v>43</v>
      </c>
      <c r="B8" s="402">
        <v>2053</v>
      </c>
      <c r="C8" s="719">
        <v>2739</v>
      </c>
    </row>
    <row r="9" spans="1:5" ht="17.100000000000001" customHeight="1" thickBot="1" x14ac:dyDescent="0.25">
      <c r="A9" s="751" t="s">
        <v>510</v>
      </c>
      <c r="B9" s="774">
        <v>57251</v>
      </c>
      <c r="C9" s="775">
        <v>43721</v>
      </c>
    </row>
    <row r="10" spans="1:5" ht="17.100000000000001" customHeight="1" thickBot="1" x14ac:dyDescent="0.25">
      <c r="A10" s="79" t="s">
        <v>417</v>
      </c>
      <c r="B10" s="438">
        <f>SUM(B3:B9)</f>
        <v>12019331</v>
      </c>
      <c r="C10" s="439">
        <f>SUM(C3:C9)</f>
        <v>13383829</v>
      </c>
    </row>
    <row r="11" spans="1:5" ht="9.9499999999999993" customHeight="1" thickBot="1" x14ac:dyDescent="0.25">
      <c r="A11" s="777"/>
      <c r="B11" s="778"/>
      <c r="C11" s="778"/>
    </row>
    <row r="12" spans="1:5" ht="17.100000000000001" customHeight="1" thickBot="1" x14ac:dyDescent="0.25">
      <c r="A12" s="764" t="s">
        <v>385</v>
      </c>
      <c r="B12" s="765">
        <v>5892092</v>
      </c>
      <c r="C12" s="766">
        <v>5121501</v>
      </c>
    </row>
    <row r="13" spans="1:5" ht="17.100000000000001" customHeight="1" thickBot="1" x14ac:dyDescent="0.25">
      <c r="A13" s="767" t="s">
        <v>589</v>
      </c>
      <c r="B13" s="776">
        <v>6127239</v>
      </c>
      <c r="C13" s="768">
        <v>8262328</v>
      </c>
    </row>
    <row r="15" spans="1:5" x14ac:dyDescent="0.2">
      <c r="A15" s="459"/>
      <c r="B15" s="38"/>
      <c r="C15" s="38"/>
    </row>
    <row r="16" spans="1:5" x14ac:dyDescent="0.2">
      <c r="A16" s="459"/>
      <c r="B16" s="615"/>
      <c r="C16" s="615"/>
    </row>
  </sheetData>
  <phoneticPr fontId="2" type="noConversion"/>
  <pageMargins left="0.39" right="0.3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G101"/>
  <sheetViews>
    <sheetView workbookViewId="0"/>
  </sheetViews>
  <sheetFormatPr defaultRowHeight="10.5" x14ac:dyDescent="0.2"/>
  <cols>
    <col min="1" max="1" width="59.7109375" style="39" customWidth="1"/>
    <col min="2" max="3" width="15.7109375" style="614" customWidth="1"/>
    <col min="4" max="4" width="9.140625" style="222"/>
    <col min="5" max="5" width="15.7109375" style="222" customWidth="1"/>
    <col min="6" max="7" width="9.85546875" style="222" bestFit="1" customWidth="1"/>
    <col min="8" max="16384" width="9.140625" style="222"/>
  </cols>
  <sheetData>
    <row r="1" spans="1:7" s="1685" customFormat="1" ht="15" x14ac:dyDescent="0.2">
      <c r="A1" s="1688" t="s">
        <v>487</v>
      </c>
      <c r="B1" s="614"/>
      <c r="C1" s="614"/>
    </row>
    <row r="2" spans="1:7" ht="17.100000000000001" customHeight="1" x14ac:dyDescent="0.2">
      <c r="A2" s="608"/>
      <c r="B2" s="609" t="s">
        <v>1108</v>
      </c>
      <c r="C2" s="610" t="s">
        <v>968</v>
      </c>
    </row>
    <row r="3" spans="1:7" ht="17.100000000000001" customHeight="1" thickBot="1" x14ac:dyDescent="0.25">
      <c r="A3" s="437" t="s">
        <v>69</v>
      </c>
      <c r="B3" s="93">
        <f>SUM(B4:B8)</f>
        <v>46117051</v>
      </c>
      <c r="C3" s="94">
        <f>SUM(C4:C8)</f>
        <v>39284776</v>
      </c>
    </row>
    <row r="4" spans="1:7" ht="17.100000000000001" customHeight="1" x14ac:dyDescent="0.2">
      <c r="A4" s="786" t="s">
        <v>44</v>
      </c>
      <c r="B4" s="787">
        <v>32468053</v>
      </c>
      <c r="C4" s="788">
        <v>27974843</v>
      </c>
    </row>
    <row r="5" spans="1:7" ht="17.100000000000001" customHeight="1" thickBot="1" x14ac:dyDescent="0.25">
      <c r="A5" s="400" t="s">
        <v>55</v>
      </c>
      <c r="B5" s="789">
        <v>13604623</v>
      </c>
      <c r="C5" s="790">
        <v>11202722</v>
      </c>
    </row>
    <row r="6" spans="1:7" ht="17.100000000000001" hidden="1" customHeight="1" x14ac:dyDescent="0.2">
      <c r="A6" s="400" t="s">
        <v>63</v>
      </c>
      <c r="B6" s="789">
        <v>0</v>
      </c>
      <c r="C6" s="790">
        <v>0</v>
      </c>
    </row>
    <row r="7" spans="1:7" ht="17.100000000000001" hidden="1" customHeight="1" thickBot="1" x14ac:dyDescent="0.25">
      <c r="A7" s="791" t="s">
        <v>94</v>
      </c>
      <c r="B7" s="792">
        <v>0</v>
      </c>
      <c r="C7" s="793">
        <v>0</v>
      </c>
    </row>
    <row r="8" spans="1:7" ht="17.100000000000001" customHeight="1" thickBot="1" x14ac:dyDescent="0.25">
      <c r="A8" s="673" t="s">
        <v>65</v>
      </c>
      <c r="B8" s="794">
        <f>SUM(B9:B10)</f>
        <v>44375</v>
      </c>
      <c r="C8" s="795">
        <f>SUM(C9:C10)</f>
        <v>107211</v>
      </c>
    </row>
    <row r="9" spans="1:7" ht="17.100000000000001" customHeight="1" x14ac:dyDescent="0.2">
      <c r="A9" s="691" t="s">
        <v>66</v>
      </c>
      <c r="B9" s="796">
        <v>22205</v>
      </c>
      <c r="C9" s="797">
        <v>19357</v>
      </c>
    </row>
    <row r="10" spans="1:7" ht="17.100000000000001" customHeight="1" thickBot="1" x14ac:dyDescent="0.25">
      <c r="A10" s="685" t="s">
        <v>703</v>
      </c>
      <c r="B10" s="792">
        <v>22170</v>
      </c>
      <c r="C10" s="793">
        <v>87854</v>
      </c>
    </row>
    <row r="11" spans="1:7" ht="17.100000000000001" customHeight="1" thickBot="1" x14ac:dyDescent="0.25">
      <c r="A11" s="81" t="s">
        <v>68</v>
      </c>
      <c r="B11" s="97">
        <f>SUM(B12:B16)</f>
        <v>34423929</v>
      </c>
      <c r="C11" s="98">
        <f>SUM(C12:C16)</f>
        <v>32237087</v>
      </c>
      <c r="F11" s="780"/>
      <c r="G11" s="781"/>
    </row>
    <row r="12" spans="1:7" ht="17.100000000000001" customHeight="1" x14ac:dyDescent="0.2">
      <c r="A12" s="786" t="s">
        <v>44</v>
      </c>
      <c r="B12" s="787">
        <v>16800113</v>
      </c>
      <c r="C12" s="788">
        <v>13516365</v>
      </c>
      <c r="F12" s="782"/>
      <c r="G12" s="779"/>
    </row>
    <row r="13" spans="1:7" ht="17.100000000000001" customHeight="1" x14ac:dyDescent="0.2">
      <c r="A13" s="400" t="s">
        <v>55</v>
      </c>
      <c r="B13" s="789">
        <v>12209975</v>
      </c>
      <c r="C13" s="790">
        <v>11128087</v>
      </c>
      <c r="F13" s="782"/>
      <c r="G13" s="779"/>
    </row>
    <row r="14" spans="1:7" ht="17.100000000000001" customHeight="1" x14ac:dyDescent="0.2">
      <c r="A14" s="400" t="s">
        <v>63</v>
      </c>
      <c r="B14" s="789">
        <v>3634064</v>
      </c>
      <c r="C14" s="790">
        <v>3218105</v>
      </c>
      <c r="F14" s="782"/>
      <c r="G14" s="782"/>
    </row>
    <row r="15" spans="1:7" ht="17.100000000000001" customHeight="1" thickBot="1" x14ac:dyDescent="0.25">
      <c r="A15" s="791" t="s">
        <v>94</v>
      </c>
      <c r="B15" s="1381">
        <v>1093712</v>
      </c>
      <c r="C15" s="793">
        <v>3738058</v>
      </c>
      <c r="F15" s="782"/>
      <c r="G15" s="782"/>
    </row>
    <row r="16" spans="1:7" ht="17.100000000000001" customHeight="1" thickBot="1" x14ac:dyDescent="0.25">
      <c r="A16" s="673" t="s">
        <v>65</v>
      </c>
      <c r="B16" s="794">
        <f>SUM(B17:B18)</f>
        <v>686065</v>
      </c>
      <c r="C16" s="795">
        <f>SUM(C17:C18)</f>
        <v>636472</v>
      </c>
      <c r="F16" s="783"/>
      <c r="G16" s="783"/>
    </row>
    <row r="17" spans="1:7" ht="17.100000000000001" customHeight="1" x14ac:dyDescent="0.2">
      <c r="A17" s="691" t="s">
        <v>66</v>
      </c>
      <c r="B17" s="796">
        <v>566645</v>
      </c>
      <c r="C17" s="797">
        <v>492975</v>
      </c>
      <c r="F17" s="784"/>
      <c r="G17" s="785"/>
    </row>
    <row r="18" spans="1:7" ht="17.100000000000001" customHeight="1" thickBot="1" x14ac:dyDescent="0.25">
      <c r="A18" s="685" t="s">
        <v>703</v>
      </c>
      <c r="B18" s="792">
        <v>119420</v>
      </c>
      <c r="C18" s="793">
        <v>143497</v>
      </c>
      <c r="F18" s="784"/>
      <c r="G18" s="785"/>
    </row>
    <row r="19" spans="1:7" ht="17.100000000000001" customHeight="1" thickBot="1" x14ac:dyDescent="0.25">
      <c r="A19" s="81" t="s">
        <v>93</v>
      </c>
      <c r="B19" s="66">
        <f>SUM(B20:B23)</f>
        <v>599886</v>
      </c>
      <c r="C19" s="98">
        <f>SUM(C20:C23)</f>
        <v>900616</v>
      </c>
    </row>
    <row r="20" spans="1:7" ht="17.100000000000001" customHeight="1" x14ac:dyDescent="0.2">
      <c r="A20" s="786" t="s">
        <v>44</v>
      </c>
      <c r="B20" s="787">
        <v>468038</v>
      </c>
      <c r="C20" s="788">
        <v>627765</v>
      </c>
    </row>
    <row r="21" spans="1:7" ht="17.100000000000001" customHeight="1" x14ac:dyDescent="0.2">
      <c r="A21" s="400" t="s">
        <v>55</v>
      </c>
      <c r="B21" s="789">
        <v>131104</v>
      </c>
      <c r="C21" s="790">
        <v>250263</v>
      </c>
    </row>
    <row r="22" spans="1:7" s="1380" customFormat="1" ht="17.100000000000001" customHeight="1" thickBot="1" x14ac:dyDescent="0.25">
      <c r="A22" s="670" t="s">
        <v>94</v>
      </c>
      <c r="B22" s="869">
        <v>0</v>
      </c>
      <c r="C22" s="870">
        <v>12951</v>
      </c>
    </row>
    <row r="23" spans="1:7" ht="17.100000000000001" customHeight="1" thickBot="1" x14ac:dyDescent="0.25">
      <c r="A23" s="673" t="s">
        <v>65</v>
      </c>
      <c r="B23" s="794">
        <f>SUM(B24:B25)</f>
        <v>744</v>
      </c>
      <c r="C23" s="795">
        <f>SUM(C24:C25)</f>
        <v>9637</v>
      </c>
    </row>
    <row r="24" spans="1:7" ht="17.100000000000001" customHeight="1" x14ac:dyDescent="0.2">
      <c r="A24" s="723" t="s">
        <v>66</v>
      </c>
      <c r="B24" s="796">
        <v>0</v>
      </c>
      <c r="C24" s="797">
        <v>125</v>
      </c>
    </row>
    <row r="25" spans="1:7" ht="17.100000000000001" customHeight="1" thickBot="1" x14ac:dyDescent="0.25">
      <c r="A25" s="799" t="s">
        <v>703</v>
      </c>
      <c r="B25" s="800">
        <v>744</v>
      </c>
      <c r="C25" s="801">
        <v>9512</v>
      </c>
    </row>
    <row r="26" spans="1:7" ht="17.100000000000001" customHeight="1" thickBot="1" x14ac:dyDescent="0.25">
      <c r="A26" s="81" t="s">
        <v>67</v>
      </c>
      <c r="B26" s="961">
        <f>B3+B11+B19</f>
        <v>81140866</v>
      </c>
      <c r="C26" s="962">
        <f>C3+C11+C19</f>
        <v>72422479</v>
      </c>
      <c r="E26" s="326"/>
    </row>
    <row r="27" spans="1:7" ht="9.9499999999999993" customHeight="1" thickBot="1" x14ac:dyDescent="0.25">
      <c r="A27" s="802"/>
      <c r="B27" s="711"/>
      <c r="C27" s="711"/>
    </row>
    <row r="28" spans="1:7" ht="17.100000000000001" customHeight="1" thickBot="1" x14ac:dyDescent="0.25">
      <c r="A28" s="673" t="s">
        <v>385</v>
      </c>
      <c r="B28" s="1115">
        <v>74696817</v>
      </c>
      <c r="C28" s="606">
        <v>67174957</v>
      </c>
    </row>
    <row r="29" spans="1:7" ht="17.100000000000001" customHeight="1" thickBot="1" x14ac:dyDescent="0.25">
      <c r="A29" s="673" t="s">
        <v>589</v>
      </c>
      <c r="B29" s="1115">
        <v>6444049</v>
      </c>
      <c r="C29" s="798">
        <v>5247522</v>
      </c>
    </row>
    <row r="31" spans="1:7" x14ac:dyDescent="0.2">
      <c r="A31" s="459"/>
      <c r="B31" s="38"/>
      <c r="C31" s="38"/>
    </row>
    <row r="32" spans="1:7" x14ac:dyDescent="0.2">
      <c r="A32" s="459"/>
      <c r="B32" s="38"/>
      <c r="C32" s="38"/>
    </row>
    <row r="37" spans="1:3" x14ac:dyDescent="0.2">
      <c r="A37" s="222"/>
      <c r="B37" s="222"/>
      <c r="C37" s="222"/>
    </row>
    <row r="38" spans="1:3" x14ac:dyDescent="0.2">
      <c r="A38" s="222"/>
      <c r="B38" s="222"/>
      <c r="C38" s="222"/>
    </row>
    <row r="39" spans="1:3" x14ac:dyDescent="0.2">
      <c r="A39" s="222"/>
      <c r="B39" s="222"/>
      <c r="C39" s="222"/>
    </row>
    <row r="40" spans="1:3" x14ac:dyDescent="0.2">
      <c r="A40" s="222"/>
      <c r="B40" s="222"/>
      <c r="C40" s="222"/>
    </row>
    <row r="41" spans="1:3" x14ac:dyDescent="0.2">
      <c r="A41" s="222"/>
      <c r="B41" s="222"/>
      <c r="C41" s="222"/>
    </row>
    <row r="42" spans="1:3" x14ac:dyDescent="0.2">
      <c r="A42" s="222"/>
      <c r="B42" s="222"/>
      <c r="C42" s="222"/>
    </row>
    <row r="43" spans="1:3" x14ac:dyDescent="0.2">
      <c r="A43" s="222"/>
      <c r="B43" s="222"/>
      <c r="C43" s="222"/>
    </row>
    <row r="44" spans="1:3" x14ac:dyDescent="0.2">
      <c r="A44" s="222"/>
      <c r="B44" s="222"/>
      <c r="C44" s="222"/>
    </row>
    <row r="45" spans="1:3" x14ac:dyDescent="0.2">
      <c r="A45" s="222"/>
      <c r="B45" s="222"/>
      <c r="C45" s="222"/>
    </row>
    <row r="46" spans="1:3" x14ac:dyDescent="0.2">
      <c r="A46" s="222"/>
      <c r="B46" s="222"/>
      <c r="C46" s="222"/>
    </row>
    <row r="47" spans="1:3" x14ac:dyDescent="0.2">
      <c r="A47" s="222"/>
      <c r="B47" s="222"/>
      <c r="C47" s="222"/>
    </row>
    <row r="48" spans="1:3" x14ac:dyDescent="0.2">
      <c r="A48" s="222"/>
      <c r="B48" s="222"/>
      <c r="C48" s="222"/>
    </row>
    <row r="49" spans="1:3" x14ac:dyDescent="0.2">
      <c r="A49" s="222"/>
      <c r="B49" s="222"/>
      <c r="C49" s="222"/>
    </row>
    <row r="50" spans="1:3" x14ac:dyDescent="0.2">
      <c r="A50" s="222"/>
      <c r="B50" s="222"/>
      <c r="C50" s="222"/>
    </row>
    <row r="51" spans="1:3" x14ac:dyDescent="0.2">
      <c r="A51" s="222"/>
      <c r="B51" s="222"/>
      <c r="C51" s="222"/>
    </row>
    <row r="52" spans="1:3" x14ac:dyDescent="0.2">
      <c r="A52" s="222"/>
      <c r="B52" s="222"/>
      <c r="C52" s="222"/>
    </row>
    <row r="53" spans="1:3" x14ac:dyDescent="0.2">
      <c r="A53" s="222"/>
      <c r="B53" s="222"/>
      <c r="C53" s="222"/>
    </row>
    <row r="54" spans="1:3" x14ac:dyDescent="0.2">
      <c r="A54" s="222"/>
      <c r="B54" s="222"/>
      <c r="C54" s="222"/>
    </row>
    <row r="55" spans="1:3" x14ac:dyDescent="0.2">
      <c r="A55" s="222"/>
      <c r="B55" s="222"/>
      <c r="C55" s="222"/>
    </row>
    <row r="56" spans="1:3" x14ac:dyDescent="0.2">
      <c r="A56" s="222"/>
      <c r="B56" s="222"/>
      <c r="C56" s="222"/>
    </row>
    <row r="57" spans="1:3" x14ac:dyDescent="0.2">
      <c r="A57" s="222"/>
      <c r="B57" s="222"/>
      <c r="C57" s="222"/>
    </row>
    <row r="58" spans="1:3" x14ac:dyDescent="0.2">
      <c r="A58" s="222"/>
      <c r="B58" s="222"/>
      <c r="C58" s="222"/>
    </row>
    <row r="59" spans="1:3" x14ac:dyDescent="0.2">
      <c r="A59" s="222"/>
      <c r="B59" s="222"/>
      <c r="C59" s="222"/>
    </row>
    <row r="60" spans="1:3" x14ac:dyDescent="0.2">
      <c r="A60" s="222"/>
      <c r="B60" s="222"/>
      <c r="C60" s="222"/>
    </row>
    <row r="61" spans="1:3" x14ac:dyDescent="0.2">
      <c r="A61" s="222"/>
      <c r="B61" s="222"/>
      <c r="C61" s="222"/>
    </row>
    <row r="62" spans="1:3" x14ac:dyDescent="0.2">
      <c r="A62" s="222"/>
      <c r="B62" s="222"/>
      <c r="C62" s="222"/>
    </row>
    <row r="63" spans="1:3" x14ac:dyDescent="0.2">
      <c r="A63" s="222"/>
      <c r="B63" s="222"/>
      <c r="C63" s="222"/>
    </row>
    <row r="64" spans="1:3" x14ac:dyDescent="0.2">
      <c r="A64" s="222"/>
      <c r="B64" s="222"/>
      <c r="C64" s="222"/>
    </row>
    <row r="65" spans="1:3" x14ac:dyDescent="0.2">
      <c r="A65" s="222"/>
      <c r="B65" s="222"/>
      <c r="C65" s="222"/>
    </row>
    <row r="66" spans="1:3" x14ac:dyDescent="0.2">
      <c r="A66" s="222"/>
      <c r="B66" s="222"/>
      <c r="C66" s="222"/>
    </row>
    <row r="67" spans="1:3" x14ac:dyDescent="0.2">
      <c r="A67" s="222"/>
      <c r="B67" s="222"/>
      <c r="C67" s="222"/>
    </row>
    <row r="68" spans="1:3" x14ac:dyDescent="0.2">
      <c r="A68" s="222"/>
      <c r="B68" s="222"/>
      <c r="C68" s="222"/>
    </row>
    <row r="69" spans="1:3" x14ac:dyDescent="0.2">
      <c r="A69" s="222"/>
      <c r="B69" s="222"/>
      <c r="C69" s="222"/>
    </row>
    <row r="70" spans="1:3" x14ac:dyDescent="0.2">
      <c r="A70" s="222"/>
      <c r="B70" s="222"/>
      <c r="C70" s="222"/>
    </row>
    <row r="71" spans="1:3" x14ac:dyDescent="0.2">
      <c r="A71" s="222"/>
      <c r="B71" s="222"/>
      <c r="C71" s="222"/>
    </row>
    <row r="72" spans="1:3" x14ac:dyDescent="0.2">
      <c r="A72" s="222"/>
      <c r="B72" s="222"/>
      <c r="C72" s="222"/>
    </row>
    <row r="73" spans="1:3" x14ac:dyDescent="0.2">
      <c r="A73" s="222"/>
      <c r="B73" s="222"/>
      <c r="C73" s="222"/>
    </row>
    <row r="74" spans="1:3" x14ac:dyDescent="0.2">
      <c r="A74" s="388"/>
    </row>
    <row r="75" spans="1:3" x14ac:dyDescent="0.2">
      <c r="A75" s="388"/>
    </row>
    <row r="76" spans="1:3" x14ac:dyDescent="0.2">
      <c r="A76" s="388"/>
    </row>
    <row r="77" spans="1:3" x14ac:dyDescent="0.2">
      <c r="A77" s="388"/>
    </row>
    <row r="78" spans="1:3" x14ac:dyDescent="0.2">
      <c r="A78" s="388"/>
    </row>
    <row r="79" spans="1:3" x14ac:dyDescent="0.2">
      <c r="A79" s="388"/>
    </row>
    <row r="80" spans="1:3" x14ac:dyDescent="0.2">
      <c r="A80" s="388"/>
    </row>
    <row r="81" spans="1:1" x14ac:dyDescent="0.2">
      <c r="A81" s="388"/>
    </row>
    <row r="82" spans="1:1" x14ac:dyDescent="0.2">
      <c r="A82" s="388"/>
    </row>
    <row r="83" spans="1:1" x14ac:dyDescent="0.2">
      <c r="A83" s="388"/>
    </row>
    <row r="84" spans="1:1" x14ac:dyDescent="0.2">
      <c r="A84" s="388"/>
    </row>
    <row r="85" spans="1:1" x14ac:dyDescent="0.2">
      <c r="A85" s="388"/>
    </row>
    <row r="86" spans="1:1" x14ac:dyDescent="0.2">
      <c r="A86" s="388"/>
    </row>
    <row r="87" spans="1:1" x14ac:dyDescent="0.2">
      <c r="A87" s="388"/>
    </row>
    <row r="88" spans="1:1" x14ac:dyDescent="0.2">
      <c r="A88" s="388"/>
    </row>
    <row r="89" spans="1:1" x14ac:dyDescent="0.2">
      <c r="A89" s="388"/>
    </row>
    <row r="90" spans="1:1" x14ac:dyDescent="0.2">
      <c r="A90" s="388"/>
    </row>
    <row r="91" spans="1:1" x14ac:dyDescent="0.2">
      <c r="A91" s="388"/>
    </row>
    <row r="92" spans="1:1" x14ac:dyDescent="0.2">
      <c r="A92" s="388"/>
    </row>
    <row r="93" spans="1:1" x14ac:dyDescent="0.2">
      <c r="A93" s="388"/>
    </row>
    <row r="94" spans="1:1" x14ac:dyDescent="0.2">
      <c r="A94" s="388"/>
    </row>
    <row r="95" spans="1:1" x14ac:dyDescent="0.2">
      <c r="A95" s="388"/>
    </row>
    <row r="96" spans="1:1" x14ac:dyDescent="0.2">
      <c r="A96" s="388"/>
    </row>
    <row r="97" spans="1:1" x14ac:dyDescent="0.2">
      <c r="A97" s="388"/>
    </row>
    <row r="98" spans="1:1" x14ac:dyDescent="0.2">
      <c r="A98" s="388"/>
    </row>
    <row r="99" spans="1:1" x14ac:dyDescent="0.2">
      <c r="A99" s="388"/>
    </row>
    <row r="100" spans="1:1" x14ac:dyDescent="0.2">
      <c r="A100" s="388"/>
    </row>
    <row r="101" spans="1:1" x14ac:dyDescent="0.2">
      <c r="A101" s="38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pageSetUpPr fitToPage="1"/>
  </sheetPr>
  <dimension ref="A1:I111"/>
  <sheetViews>
    <sheetView workbookViewId="0"/>
  </sheetViews>
  <sheetFormatPr defaultRowHeight="10.5" x14ac:dyDescent="0.2"/>
  <cols>
    <col min="1" max="1" width="25.85546875" style="803" customWidth="1"/>
    <col min="2" max="2" width="15.7109375" style="805" customWidth="1"/>
    <col min="3" max="3" width="16.7109375" style="805" customWidth="1"/>
    <col min="4" max="4" width="32.5703125" style="805" customWidth="1"/>
    <col min="5" max="5" width="16.7109375" style="805" customWidth="1"/>
    <col min="6" max="6" width="16.7109375" style="803" customWidth="1"/>
    <col min="7" max="7" width="9.140625" style="803"/>
    <col min="8" max="8" width="9.5703125" style="803" bestFit="1" customWidth="1"/>
    <col min="9" max="16384" width="9.140625" style="803"/>
  </cols>
  <sheetData>
    <row r="1" spans="1:8" ht="15" x14ac:dyDescent="0.2">
      <c r="A1" s="1688" t="s">
        <v>1309</v>
      </c>
      <c r="B1" s="1688"/>
      <c r="C1" s="1688"/>
      <c r="D1" s="1688"/>
      <c r="E1" s="1688"/>
    </row>
    <row r="3" spans="1:8" ht="17.100000000000001" customHeight="1" x14ac:dyDescent="0.2">
      <c r="A3" s="634" t="s">
        <v>1112</v>
      </c>
    </row>
    <row r="4" spans="1:8" ht="31.5" x14ac:dyDescent="0.2">
      <c r="A4" s="808" t="s">
        <v>406</v>
      </c>
      <c r="B4" s="809" t="s">
        <v>407</v>
      </c>
      <c r="C4" s="809" t="s">
        <v>765</v>
      </c>
      <c r="D4" s="809" t="s">
        <v>408</v>
      </c>
      <c r="E4" s="810" t="s">
        <v>409</v>
      </c>
      <c r="F4" s="811" t="s">
        <v>710</v>
      </c>
    </row>
    <row r="5" spans="1:8" ht="17.100000000000001" customHeight="1" thickBot="1" x14ac:dyDescent="0.25">
      <c r="A5" s="812" t="s">
        <v>413</v>
      </c>
      <c r="B5" s="813">
        <f>SUM(B6:B14)</f>
        <v>326250</v>
      </c>
      <c r="C5" s="814"/>
      <c r="D5" s="814"/>
      <c r="E5" s="814"/>
      <c r="F5" s="815">
        <f>SUM(F6:F14)</f>
        <v>327231</v>
      </c>
    </row>
    <row r="6" spans="1:8" ht="17.100000000000001" customHeight="1" x14ac:dyDescent="0.2">
      <c r="A6" s="444" t="s">
        <v>317</v>
      </c>
      <c r="B6" s="816">
        <v>145750</v>
      </c>
      <c r="C6" s="817">
        <v>2.9499999999999998E-2</v>
      </c>
      <c r="D6" s="823" t="s">
        <v>782</v>
      </c>
      <c r="E6" s="819" t="s">
        <v>60</v>
      </c>
      <c r="F6" s="820">
        <v>146359</v>
      </c>
    </row>
    <row r="7" spans="1:8" ht="17.100000000000001" customHeight="1" x14ac:dyDescent="0.2">
      <c r="A7" s="444" t="s">
        <v>317</v>
      </c>
      <c r="B7" s="821">
        <v>149500</v>
      </c>
      <c r="C7" s="822">
        <v>3.5900000000000001E-2</v>
      </c>
      <c r="D7" s="822" t="s">
        <v>113</v>
      </c>
      <c r="E7" s="824" t="s">
        <v>844</v>
      </c>
      <c r="F7" s="825">
        <v>150809</v>
      </c>
    </row>
    <row r="8" spans="1:8" ht="17.100000000000001" customHeight="1" x14ac:dyDescent="0.2">
      <c r="A8" s="444" t="s">
        <v>317</v>
      </c>
      <c r="B8" s="821">
        <v>31000</v>
      </c>
      <c r="C8" s="822">
        <v>3.5000000000000003E-2</v>
      </c>
      <c r="D8" s="822" t="s">
        <v>782</v>
      </c>
      <c r="E8" s="824" t="s">
        <v>941</v>
      </c>
      <c r="F8" s="825">
        <v>30063</v>
      </c>
    </row>
    <row r="9" spans="1:8" ht="17.100000000000001" hidden="1" customHeight="1" x14ac:dyDescent="0.2">
      <c r="A9" s="444"/>
      <c r="B9" s="821"/>
      <c r="C9" s="1629"/>
      <c r="D9" s="822"/>
      <c r="E9" s="824"/>
      <c r="F9" s="825"/>
    </row>
    <row r="10" spans="1:8" ht="17.100000000000001" hidden="1" customHeight="1" x14ac:dyDescent="0.2">
      <c r="A10" s="444"/>
      <c r="B10" s="821"/>
      <c r="C10" s="1629"/>
      <c r="D10" s="823"/>
      <c r="E10" s="824"/>
      <c r="F10" s="825"/>
    </row>
    <row r="11" spans="1:8" ht="17.100000000000001" hidden="1" customHeight="1" x14ac:dyDescent="0.2">
      <c r="A11" s="444"/>
      <c r="B11" s="821"/>
      <c r="C11" s="1629"/>
      <c r="D11" s="823"/>
      <c r="E11" s="824"/>
      <c r="F11" s="825"/>
    </row>
    <row r="12" spans="1:8" ht="17.100000000000001" hidden="1" customHeight="1" x14ac:dyDescent="0.2">
      <c r="A12" s="444"/>
      <c r="B12" s="821"/>
      <c r="C12" s="1629"/>
      <c r="D12" s="823"/>
      <c r="E12" s="824"/>
      <c r="F12" s="825"/>
    </row>
    <row r="13" spans="1:8" ht="17.100000000000001" hidden="1" customHeight="1" x14ac:dyDescent="0.2">
      <c r="A13" s="63"/>
      <c r="B13" s="826"/>
      <c r="C13" s="1629"/>
      <c r="D13" s="822"/>
      <c r="E13" s="824"/>
      <c r="F13" s="827"/>
    </row>
    <row r="14" spans="1:8" ht="32.25" thickBot="1" x14ac:dyDescent="0.25">
      <c r="A14" s="808" t="s">
        <v>406</v>
      </c>
      <c r="B14" s="809" t="s">
        <v>407</v>
      </c>
      <c r="C14" s="809" t="s">
        <v>765</v>
      </c>
      <c r="D14" s="809" t="s">
        <v>408</v>
      </c>
      <c r="E14" s="810" t="s">
        <v>409</v>
      </c>
      <c r="F14" s="811" t="s">
        <v>710</v>
      </c>
    </row>
    <row r="15" spans="1:8" ht="17.100000000000001" customHeight="1" thickBot="1" x14ac:dyDescent="0.25">
      <c r="A15" s="828" t="s">
        <v>410</v>
      </c>
      <c r="B15" s="829">
        <f>SUM(B16:B45)</f>
        <v>8590656</v>
      </c>
      <c r="C15" s="830"/>
      <c r="D15" s="831"/>
      <c r="E15" s="832"/>
      <c r="F15" s="833">
        <f>SUM(F16:F45)</f>
        <v>8618964</v>
      </c>
      <c r="H15" s="804"/>
    </row>
    <row r="16" spans="1:8" ht="17.100000000000001" customHeight="1" x14ac:dyDescent="0.2">
      <c r="A16" s="757" t="s">
        <v>317</v>
      </c>
      <c r="B16" s="816">
        <v>200000</v>
      </c>
      <c r="C16" s="822">
        <v>3.1E-2</v>
      </c>
      <c r="D16" s="822" t="s">
        <v>782</v>
      </c>
      <c r="E16" s="824" t="s">
        <v>845</v>
      </c>
      <c r="F16" s="820">
        <v>201054</v>
      </c>
    </row>
    <row r="17" spans="1:6" ht="17.100000000000001" customHeight="1" x14ac:dyDescent="0.2">
      <c r="A17" s="63" t="s">
        <v>317</v>
      </c>
      <c r="B17" s="821">
        <v>153250</v>
      </c>
      <c r="C17" s="822">
        <v>2.75E-2</v>
      </c>
      <c r="D17" s="822" t="s">
        <v>782</v>
      </c>
      <c r="E17" s="824" t="s">
        <v>942</v>
      </c>
      <c r="F17" s="825">
        <v>152918</v>
      </c>
    </row>
    <row r="18" spans="1:6" ht="17.100000000000001" customHeight="1" x14ac:dyDescent="0.2">
      <c r="A18" s="63" t="s">
        <v>846</v>
      </c>
      <c r="B18" s="826">
        <v>42516</v>
      </c>
      <c r="C18" s="822">
        <v>1.9300000000000001E-2</v>
      </c>
      <c r="D18" s="822" t="s">
        <v>782</v>
      </c>
      <c r="E18" s="824" t="s">
        <v>847</v>
      </c>
      <c r="F18" s="827">
        <v>42747</v>
      </c>
    </row>
    <row r="19" spans="1:6" ht="17.100000000000001" customHeight="1" x14ac:dyDescent="0.2">
      <c r="A19" s="63" t="s">
        <v>846</v>
      </c>
      <c r="B19" s="826">
        <v>31887</v>
      </c>
      <c r="C19" s="822">
        <v>8.5000000000000006E-3</v>
      </c>
      <c r="D19" s="822" t="s">
        <v>782</v>
      </c>
      <c r="E19" s="824" t="s">
        <v>1048</v>
      </c>
      <c r="F19" s="827">
        <v>31958</v>
      </c>
    </row>
    <row r="20" spans="1:6" ht="17.100000000000001" customHeight="1" x14ac:dyDescent="0.2">
      <c r="A20" s="63" t="s">
        <v>317</v>
      </c>
      <c r="B20" s="821">
        <v>108900</v>
      </c>
      <c r="C20" s="822">
        <v>3.4599999999999999E-2</v>
      </c>
      <c r="D20" s="822" t="s">
        <v>782</v>
      </c>
      <c r="E20" s="824" t="s">
        <v>848</v>
      </c>
      <c r="F20" s="827">
        <v>107881</v>
      </c>
    </row>
    <row r="21" spans="1:6" ht="17.100000000000001" customHeight="1" x14ac:dyDescent="0.2">
      <c r="A21" s="444" t="s">
        <v>943</v>
      </c>
      <c r="B21" s="821">
        <v>786617</v>
      </c>
      <c r="C21" s="822">
        <v>2.5000000000000001E-2</v>
      </c>
      <c r="D21" s="823" t="s">
        <v>851</v>
      </c>
      <c r="E21" s="824" t="s">
        <v>944</v>
      </c>
      <c r="F21" s="827">
        <v>788687</v>
      </c>
    </row>
    <row r="22" spans="1:6" ht="17.100000000000001" customHeight="1" x14ac:dyDescent="0.2">
      <c r="A22" s="63" t="s">
        <v>846</v>
      </c>
      <c r="B22" s="821">
        <v>212580</v>
      </c>
      <c r="C22" s="822">
        <v>1.0800000000000001E-2</v>
      </c>
      <c r="D22" s="822" t="s">
        <v>782</v>
      </c>
      <c r="E22" s="824" t="s">
        <v>945</v>
      </c>
      <c r="F22" s="827">
        <v>213187</v>
      </c>
    </row>
    <row r="23" spans="1:6" ht="17.100000000000001" customHeight="1" x14ac:dyDescent="0.2">
      <c r="A23" s="63" t="s">
        <v>846</v>
      </c>
      <c r="B23" s="821">
        <v>85032</v>
      </c>
      <c r="C23" s="822">
        <v>1.12E-2</v>
      </c>
      <c r="D23" s="822" t="s">
        <v>782</v>
      </c>
      <c r="E23" s="824" t="s">
        <v>945</v>
      </c>
      <c r="F23" s="827">
        <v>85094</v>
      </c>
    </row>
    <row r="24" spans="1:6" ht="17.100000000000001" customHeight="1" x14ac:dyDescent="0.2">
      <c r="A24" s="444" t="s">
        <v>946</v>
      </c>
      <c r="B24" s="826">
        <v>78849</v>
      </c>
      <c r="C24" s="822">
        <v>2.3199999999999998E-2</v>
      </c>
      <c r="D24" s="823" t="s">
        <v>851</v>
      </c>
      <c r="E24" s="824" t="s">
        <v>947</v>
      </c>
      <c r="F24" s="827">
        <v>78977</v>
      </c>
    </row>
    <row r="25" spans="1:6" ht="17.100000000000001" customHeight="1" x14ac:dyDescent="0.2">
      <c r="A25" s="444" t="s">
        <v>318</v>
      </c>
      <c r="B25" s="826">
        <v>12000</v>
      </c>
      <c r="C25" s="822">
        <v>3.2399999999999998E-2</v>
      </c>
      <c r="D25" s="823" t="s">
        <v>412</v>
      </c>
      <c r="E25" s="824" t="s">
        <v>1049</v>
      </c>
      <c r="F25" s="827">
        <v>11813</v>
      </c>
    </row>
    <row r="26" spans="1:6" ht="17.100000000000001" customHeight="1" x14ac:dyDescent="0.2">
      <c r="A26" s="444" t="s">
        <v>318</v>
      </c>
      <c r="B26" s="826">
        <v>50000</v>
      </c>
      <c r="C26" s="822">
        <v>3.1800000000000002E-2</v>
      </c>
      <c r="D26" s="823" t="s">
        <v>412</v>
      </c>
      <c r="E26" s="824" t="s">
        <v>1050</v>
      </c>
      <c r="F26" s="827">
        <v>49803</v>
      </c>
    </row>
    <row r="27" spans="1:6" ht="17.100000000000001" customHeight="1" x14ac:dyDescent="0.2">
      <c r="A27" s="444" t="s">
        <v>840</v>
      </c>
      <c r="B27" s="821">
        <v>2130750</v>
      </c>
      <c r="C27" s="822">
        <v>2.375E-2</v>
      </c>
      <c r="D27" s="823" t="s">
        <v>851</v>
      </c>
      <c r="E27" s="824" t="s">
        <v>1053</v>
      </c>
      <c r="F27" s="827">
        <v>2158072</v>
      </c>
    </row>
    <row r="28" spans="1:6" ht="17.100000000000001" customHeight="1" x14ac:dyDescent="0.2">
      <c r="A28" s="63" t="s">
        <v>317</v>
      </c>
      <c r="B28" s="826">
        <v>80000</v>
      </c>
      <c r="C28" s="822">
        <v>2.7699999999999999E-2</v>
      </c>
      <c r="D28" s="822" t="s">
        <v>782</v>
      </c>
      <c r="E28" s="824" t="s">
        <v>948</v>
      </c>
      <c r="F28" s="827">
        <v>79985</v>
      </c>
    </row>
    <row r="29" spans="1:6" ht="17.100000000000001" customHeight="1" x14ac:dyDescent="0.2">
      <c r="A29" s="63" t="s">
        <v>846</v>
      </c>
      <c r="B29" s="821">
        <v>212580</v>
      </c>
      <c r="C29" s="822">
        <v>8.2000000000000007E-3</v>
      </c>
      <c r="D29" s="822" t="s">
        <v>782</v>
      </c>
      <c r="E29" s="824" t="s">
        <v>1051</v>
      </c>
      <c r="F29" s="825">
        <v>212991</v>
      </c>
    </row>
    <row r="30" spans="1:6" ht="17.100000000000001" customHeight="1" x14ac:dyDescent="0.2">
      <c r="A30" s="63" t="s">
        <v>846</v>
      </c>
      <c r="B30" s="821">
        <v>212580</v>
      </c>
      <c r="C30" s="822">
        <v>5.5999999999999999E-3</v>
      </c>
      <c r="D30" s="822" t="s">
        <v>782</v>
      </c>
      <c r="E30" s="824" t="s">
        <v>1262</v>
      </c>
      <c r="F30" s="825">
        <v>213084</v>
      </c>
    </row>
    <row r="31" spans="1:6" ht="17.100000000000001" customHeight="1" x14ac:dyDescent="0.2">
      <c r="A31" s="63" t="s">
        <v>846</v>
      </c>
      <c r="B31" s="821">
        <v>127548</v>
      </c>
      <c r="C31" s="822">
        <v>2.75E-2</v>
      </c>
      <c r="D31" s="822" t="s">
        <v>782</v>
      </c>
      <c r="E31" s="824" t="s">
        <v>949</v>
      </c>
      <c r="F31" s="825">
        <v>127653</v>
      </c>
    </row>
    <row r="32" spans="1:6" ht="17.100000000000001" customHeight="1" x14ac:dyDescent="0.2">
      <c r="A32" s="63" t="s">
        <v>317</v>
      </c>
      <c r="B32" s="821">
        <v>415000</v>
      </c>
      <c r="C32" s="822">
        <v>2.8199999999999999E-2</v>
      </c>
      <c r="D32" s="822" t="s">
        <v>782</v>
      </c>
      <c r="E32" s="824" t="s">
        <v>1263</v>
      </c>
      <c r="F32" s="825">
        <v>415782</v>
      </c>
    </row>
    <row r="33" spans="1:6" ht="17.100000000000001" customHeight="1" x14ac:dyDescent="0.2">
      <c r="A33" s="63" t="s">
        <v>317</v>
      </c>
      <c r="B33" s="821">
        <v>255000</v>
      </c>
      <c r="C33" s="822">
        <v>2.87E-2</v>
      </c>
      <c r="D33" s="822" t="s">
        <v>782</v>
      </c>
      <c r="E33" s="824" t="s">
        <v>1264</v>
      </c>
      <c r="F33" s="825">
        <v>255215</v>
      </c>
    </row>
    <row r="34" spans="1:6" ht="17.100000000000001" customHeight="1" x14ac:dyDescent="0.2">
      <c r="A34" s="444" t="s">
        <v>840</v>
      </c>
      <c r="B34" s="826">
        <v>2130750</v>
      </c>
      <c r="C34" s="822">
        <v>0.02</v>
      </c>
      <c r="D34" s="823" t="s">
        <v>851</v>
      </c>
      <c r="E34" s="824" t="s">
        <v>1052</v>
      </c>
      <c r="F34" s="827">
        <v>2119199</v>
      </c>
    </row>
    <row r="35" spans="1:6" ht="17.100000000000001" customHeight="1" x14ac:dyDescent="0.2">
      <c r="A35" s="63" t="s">
        <v>846</v>
      </c>
      <c r="B35" s="821">
        <v>85230</v>
      </c>
      <c r="C35" s="822">
        <v>1.14E-2</v>
      </c>
      <c r="D35" s="822" t="s">
        <v>782</v>
      </c>
      <c r="E35" s="824" t="s">
        <v>1265</v>
      </c>
      <c r="F35" s="827">
        <v>85543</v>
      </c>
    </row>
    <row r="36" spans="1:6" ht="17.100000000000001" customHeight="1" x14ac:dyDescent="0.2">
      <c r="A36" s="63" t="s">
        <v>317</v>
      </c>
      <c r="B36" s="821">
        <v>200000</v>
      </c>
      <c r="C36" s="822">
        <v>2.5899999999999999E-2</v>
      </c>
      <c r="D36" s="822" t="s">
        <v>782</v>
      </c>
      <c r="E36" s="824" t="s">
        <v>1266</v>
      </c>
      <c r="F36" s="827">
        <v>200919</v>
      </c>
    </row>
    <row r="37" spans="1:6" ht="17.100000000000001" customHeight="1" x14ac:dyDescent="0.2">
      <c r="A37" s="63" t="s">
        <v>317</v>
      </c>
      <c r="B37" s="821">
        <v>300000</v>
      </c>
      <c r="C37" s="822">
        <v>2.7199999999999998E-2</v>
      </c>
      <c r="D37" s="822" t="s">
        <v>782</v>
      </c>
      <c r="E37" s="824" t="s">
        <v>1055</v>
      </c>
      <c r="F37" s="827">
        <v>302336</v>
      </c>
    </row>
    <row r="38" spans="1:6" ht="17.100000000000001" customHeight="1" x14ac:dyDescent="0.2">
      <c r="A38" s="63" t="s">
        <v>317</v>
      </c>
      <c r="B38" s="821">
        <v>200000</v>
      </c>
      <c r="C38" s="822">
        <v>2.7300000000000001E-2</v>
      </c>
      <c r="D38" s="822" t="s">
        <v>782</v>
      </c>
      <c r="E38" s="824" t="s">
        <v>1054</v>
      </c>
      <c r="F38" s="827">
        <v>201153</v>
      </c>
    </row>
    <row r="39" spans="1:6" ht="17.100000000000001" customHeight="1" x14ac:dyDescent="0.2">
      <c r="A39" s="63" t="s">
        <v>317</v>
      </c>
      <c r="B39" s="821">
        <v>250000</v>
      </c>
      <c r="C39" s="822">
        <v>2.6800000000000001E-2</v>
      </c>
      <c r="D39" s="822" t="s">
        <v>782</v>
      </c>
      <c r="E39" s="824" t="s">
        <v>1267</v>
      </c>
      <c r="F39" s="827">
        <v>251421</v>
      </c>
    </row>
    <row r="40" spans="1:6" ht="17.100000000000001" customHeight="1" x14ac:dyDescent="0.2">
      <c r="A40" s="63" t="s">
        <v>846</v>
      </c>
      <c r="B40" s="821">
        <v>46768</v>
      </c>
      <c r="C40" s="822">
        <v>1.29E-2</v>
      </c>
      <c r="D40" s="822" t="s">
        <v>782</v>
      </c>
      <c r="E40" s="824" t="s">
        <v>1268</v>
      </c>
      <c r="F40" s="827">
        <v>47158</v>
      </c>
    </row>
    <row r="41" spans="1:6" ht="17.100000000000001" customHeight="1" x14ac:dyDescent="0.2">
      <c r="A41" s="63" t="s">
        <v>846</v>
      </c>
      <c r="B41" s="821">
        <v>34013</v>
      </c>
      <c r="C41" s="822">
        <v>3.5000000000000003E-2</v>
      </c>
      <c r="D41" s="822" t="s">
        <v>782</v>
      </c>
      <c r="E41" s="824" t="s">
        <v>1056</v>
      </c>
      <c r="F41" s="825">
        <v>34432</v>
      </c>
    </row>
    <row r="42" spans="1:6" ht="17.100000000000001" customHeight="1" x14ac:dyDescent="0.2">
      <c r="A42" s="63" t="s">
        <v>846</v>
      </c>
      <c r="B42" s="826">
        <v>63774</v>
      </c>
      <c r="C42" s="822">
        <v>3.5000000000000003E-2</v>
      </c>
      <c r="D42" s="822" t="s">
        <v>782</v>
      </c>
      <c r="E42" s="824" t="s">
        <v>1057</v>
      </c>
      <c r="F42" s="827">
        <v>64621</v>
      </c>
    </row>
    <row r="43" spans="1:6" ht="17.100000000000001" customHeight="1" thickBot="1" x14ac:dyDescent="0.25">
      <c r="A43" s="63" t="s">
        <v>846</v>
      </c>
      <c r="B43" s="821">
        <v>85032</v>
      </c>
      <c r="C43" s="822">
        <v>3.2000000000000001E-2</v>
      </c>
      <c r="D43" s="822" t="s">
        <v>782</v>
      </c>
      <c r="E43" s="824" t="s">
        <v>1058</v>
      </c>
      <c r="F43" s="825">
        <v>85281</v>
      </c>
    </row>
    <row r="44" spans="1:6" ht="17.100000000000001" hidden="1" customHeight="1" thickBot="1" x14ac:dyDescent="0.25">
      <c r="A44" s="63"/>
      <c r="B44" s="821"/>
      <c r="C44" s="822"/>
      <c r="D44" s="822"/>
      <c r="E44" s="824"/>
      <c r="F44" s="825"/>
    </row>
    <row r="45" spans="1:6" ht="17.100000000000001" hidden="1" customHeight="1" thickBot="1" x14ac:dyDescent="0.25">
      <c r="A45" s="63"/>
      <c r="B45" s="821"/>
      <c r="C45" s="822"/>
      <c r="D45" s="823"/>
      <c r="E45" s="824"/>
      <c r="F45" s="825"/>
    </row>
    <row r="46" spans="1:6" ht="17.100000000000001" customHeight="1" thickBot="1" x14ac:dyDescent="0.25">
      <c r="A46" s="1790" t="s">
        <v>414</v>
      </c>
      <c r="B46" s="1791"/>
      <c r="C46" s="1791"/>
      <c r="D46" s="1791"/>
      <c r="E46" s="1792"/>
      <c r="F46" s="835">
        <f>F5+F15</f>
        <v>8946195</v>
      </c>
    </row>
    <row r="48" spans="1:6" ht="17.100000000000001" customHeight="1" x14ac:dyDescent="0.2">
      <c r="A48" s="634" t="s">
        <v>971</v>
      </c>
    </row>
    <row r="49" spans="1:8" ht="31.5" x14ac:dyDescent="0.2">
      <c r="A49" s="808" t="s">
        <v>406</v>
      </c>
      <c r="B49" s="809" t="s">
        <v>407</v>
      </c>
      <c r="C49" s="809" t="s">
        <v>765</v>
      </c>
      <c r="D49" s="809" t="s">
        <v>408</v>
      </c>
      <c r="E49" s="810" t="s">
        <v>409</v>
      </c>
      <c r="F49" s="811" t="s">
        <v>710</v>
      </c>
    </row>
    <row r="50" spans="1:8" ht="17.100000000000001" customHeight="1" thickBot="1" x14ac:dyDescent="0.25">
      <c r="A50" s="812" t="s">
        <v>413</v>
      </c>
      <c r="B50" s="813">
        <f>SUM(B51:B61)</f>
        <v>2978911</v>
      </c>
      <c r="C50" s="814"/>
      <c r="D50" s="814"/>
      <c r="E50" s="814"/>
      <c r="F50" s="815">
        <f>SUM(F51:F61)</f>
        <v>2994568</v>
      </c>
    </row>
    <row r="51" spans="1:8" ht="17.100000000000001" customHeight="1" x14ac:dyDescent="0.2">
      <c r="A51" s="757" t="s">
        <v>318</v>
      </c>
      <c r="B51" s="816">
        <v>50000</v>
      </c>
      <c r="C51" s="817">
        <v>3.3099999999999997E-2</v>
      </c>
      <c r="D51" s="818" t="s">
        <v>412</v>
      </c>
      <c r="E51" s="819" t="s">
        <v>1047</v>
      </c>
      <c r="F51" s="820">
        <v>50072</v>
      </c>
    </row>
    <row r="52" spans="1:8" ht="17.100000000000001" customHeight="1" x14ac:dyDescent="0.2">
      <c r="A52" s="444" t="s">
        <v>317</v>
      </c>
      <c r="B52" s="821">
        <v>78611</v>
      </c>
      <c r="C52" s="822">
        <v>3.0300000000000001E-2</v>
      </c>
      <c r="D52" s="823" t="s">
        <v>782</v>
      </c>
      <c r="E52" s="824" t="s">
        <v>56</v>
      </c>
      <c r="F52" s="825">
        <v>78799</v>
      </c>
    </row>
    <row r="53" spans="1:8" ht="17.100000000000001" customHeight="1" x14ac:dyDescent="0.2">
      <c r="A53" s="444" t="s">
        <v>317</v>
      </c>
      <c r="B53" s="821">
        <v>100000</v>
      </c>
      <c r="C53" s="822">
        <v>3.56E-2</v>
      </c>
      <c r="D53" s="823" t="s">
        <v>782</v>
      </c>
      <c r="E53" s="824" t="s">
        <v>57</v>
      </c>
      <c r="F53" s="825">
        <v>101695</v>
      </c>
    </row>
    <row r="54" spans="1:8" ht="17.100000000000001" customHeight="1" x14ac:dyDescent="0.2">
      <c r="A54" s="444" t="s">
        <v>317</v>
      </c>
      <c r="B54" s="821">
        <v>57150</v>
      </c>
      <c r="C54" s="822">
        <v>3.9899999999999998E-2</v>
      </c>
      <c r="D54" s="822" t="s">
        <v>113</v>
      </c>
      <c r="E54" s="824" t="s">
        <v>841</v>
      </c>
      <c r="F54" s="825">
        <v>57911</v>
      </c>
    </row>
    <row r="55" spans="1:8" ht="17.100000000000001" customHeight="1" x14ac:dyDescent="0.2">
      <c r="A55" s="444" t="s">
        <v>317</v>
      </c>
      <c r="B55" s="821">
        <v>100000</v>
      </c>
      <c r="C55" s="822">
        <v>3.6600000000000001E-2</v>
      </c>
      <c r="D55" s="823" t="s">
        <v>782</v>
      </c>
      <c r="E55" s="824" t="s">
        <v>58</v>
      </c>
      <c r="F55" s="825">
        <v>100891</v>
      </c>
    </row>
    <row r="56" spans="1:8" ht="17.100000000000001" customHeight="1" x14ac:dyDescent="0.2">
      <c r="A56" s="444" t="s">
        <v>840</v>
      </c>
      <c r="B56" s="821">
        <v>2131150</v>
      </c>
      <c r="C56" s="822">
        <v>2.75E-2</v>
      </c>
      <c r="D56" s="823" t="s">
        <v>851</v>
      </c>
      <c r="E56" s="824" t="s">
        <v>843</v>
      </c>
      <c r="F56" s="825">
        <v>2141691</v>
      </c>
    </row>
    <row r="57" spans="1:8" ht="17.100000000000001" customHeight="1" x14ac:dyDescent="0.2">
      <c r="A57" s="444" t="s">
        <v>318</v>
      </c>
      <c r="B57" s="821">
        <v>385000</v>
      </c>
      <c r="C57" s="822">
        <v>3.5499999999999997E-2</v>
      </c>
      <c r="D57" s="823" t="s">
        <v>412</v>
      </c>
      <c r="E57" s="824" t="s">
        <v>842</v>
      </c>
      <c r="F57" s="825">
        <v>386423</v>
      </c>
    </row>
    <row r="58" spans="1:8" ht="17.100000000000001" customHeight="1" x14ac:dyDescent="0.2">
      <c r="A58" s="63" t="s">
        <v>317</v>
      </c>
      <c r="B58" s="826">
        <v>77000</v>
      </c>
      <c r="C58" s="822">
        <v>3.2300000000000002E-2</v>
      </c>
      <c r="D58" s="822" t="s">
        <v>113</v>
      </c>
      <c r="E58" s="824" t="s">
        <v>59</v>
      </c>
      <c r="F58" s="827">
        <v>77086</v>
      </c>
    </row>
    <row r="59" spans="1:8" ht="17.100000000000001" hidden="1" customHeight="1" x14ac:dyDescent="0.2">
      <c r="A59" s="444"/>
      <c r="B59" s="821"/>
      <c r="C59" s="822"/>
      <c r="D59" s="823"/>
      <c r="E59" s="824"/>
      <c r="F59" s="825"/>
    </row>
    <row r="60" spans="1:8" ht="24.95" hidden="1" customHeight="1" x14ac:dyDescent="0.2">
      <c r="A60" s="444"/>
      <c r="B60" s="821"/>
      <c r="C60" s="822"/>
      <c r="D60" s="823"/>
      <c r="E60" s="824"/>
      <c r="F60" s="825"/>
    </row>
    <row r="61" spans="1:8" ht="32.25" thickBot="1" x14ac:dyDescent="0.25">
      <c r="A61" s="808" t="s">
        <v>406</v>
      </c>
      <c r="B61" s="809" t="s">
        <v>407</v>
      </c>
      <c r="C61" s="809" t="s">
        <v>765</v>
      </c>
      <c r="D61" s="809" t="s">
        <v>408</v>
      </c>
      <c r="E61" s="810" t="s">
        <v>409</v>
      </c>
      <c r="F61" s="811" t="s">
        <v>710</v>
      </c>
    </row>
    <row r="62" spans="1:8" ht="17.100000000000001" customHeight="1" thickBot="1" x14ac:dyDescent="0.25">
      <c r="A62" s="828" t="s">
        <v>410</v>
      </c>
      <c r="B62" s="829">
        <f>SUM(B63:B87)</f>
        <v>7331869</v>
      </c>
      <c r="C62" s="830"/>
      <c r="D62" s="831"/>
      <c r="E62" s="832"/>
      <c r="F62" s="833">
        <f>SUM(F63:F87)</f>
        <v>7347174</v>
      </c>
      <c r="H62" s="804"/>
    </row>
    <row r="63" spans="1:8" ht="17.100000000000001" customHeight="1" x14ac:dyDescent="0.2">
      <c r="A63" s="757" t="s">
        <v>317</v>
      </c>
      <c r="B63" s="816">
        <v>145700</v>
      </c>
      <c r="C63" s="817">
        <v>3.15E-2</v>
      </c>
      <c r="D63" s="818" t="s">
        <v>782</v>
      </c>
      <c r="E63" s="819" t="s">
        <v>60</v>
      </c>
      <c r="F63" s="820">
        <v>146237</v>
      </c>
    </row>
    <row r="64" spans="1:8" ht="17.100000000000001" customHeight="1" x14ac:dyDescent="0.2">
      <c r="A64" s="63" t="s">
        <v>317</v>
      </c>
      <c r="B64" s="821">
        <v>149500</v>
      </c>
      <c r="C64" s="822">
        <v>4.0899999999999999E-2</v>
      </c>
      <c r="D64" s="822" t="s">
        <v>113</v>
      </c>
      <c r="E64" s="824" t="s">
        <v>844</v>
      </c>
      <c r="F64" s="825">
        <v>150879</v>
      </c>
    </row>
    <row r="65" spans="1:6" ht="17.100000000000001" customHeight="1" x14ac:dyDescent="0.2">
      <c r="A65" s="63" t="s">
        <v>317</v>
      </c>
      <c r="B65" s="826">
        <v>31000</v>
      </c>
      <c r="C65" s="822">
        <v>3.73E-2</v>
      </c>
      <c r="D65" s="822" t="s">
        <v>782</v>
      </c>
      <c r="E65" s="824" t="s">
        <v>941</v>
      </c>
      <c r="F65" s="827">
        <v>28900</v>
      </c>
    </row>
    <row r="66" spans="1:6" ht="17.100000000000001" customHeight="1" x14ac:dyDescent="0.2">
      <c r="A66" s="63" t="s">
        <v>317</v>
      </c>
      <c r="B66" s="826">
        <v>172750</v>
      </c>
      <c r="C66" s="822">
        <v>3.3000000000000002E-2</v>
      </c>
      <c r="D66" s="822" t="s">
        <v>782</v>
      </c>
      <c r="E66" s="824" t="s">
        <v>845</v>
      </c>
      <c r="F66" s="827">
        <v>173521</v>
      </c>
    </row>
    <row r="67" spans="1:6" ht="17.100000000000001" customHeight="1" x14ac:dyDescent="0.2">
      <c r="A67" s="63" t="s">
        <v>317</v>
      </c>
      <c r="B67" s="821">
        <v>150000</v>
      </c>
      <c r="C67" s="822">
        <v>3.0300000000000001E-2</v>
      </c>
      <c r="D67" s="822" t="s">
        <v>782</v>
      </c>
      <c r="E67" s="824" t="s">
        <v>942</v>
      </c>
      <c r="F67" s="827">
        <v>149549</v>
      </c>
    </row>
    <row r="68" spans="1:6" ht="17.100000000000001" customHeight="1" x14ac:dyDescent="0.2">
      <c r="A68" s="63" t="s">
        <v>846</v>
      </c>
      <c r="B68" s="821">
        <v>42623</v>
      </c>
      <c r="C68" s="822">
        <v>2.0799999999999999E-2</v>
      </c>
      <c r="D68" s="822" t="s">
        <v>782</v>
      </c>
      <c r="E68" s="824" t="s">
        <v>847</v>
      </c>
      <c r="F68" s="827">
        <v>42745</v>
      </c>
    </row>
    <row r="69" spans="1:6" ht="17.100000000000001" customHeight="1" x14ac:dyDescent="0.2">
      <c r="A69" s="63" t="s">
        <v>846</v>
      </c>
      <c r="B69" s="821">
        <v>31967</v>
      </c>
      <c r="C69" s="822">
        <v>1.0999999999999999E-2</v>
      </c>
      <c r="D69" s="822" t="s">
        <v>782</v>
      </c>
      <c r="E69" s="824" t="s">
        <v>1048</v>
      </c>
      <c r="F69" s="827">
        <v>31945</v>
      </c>
    </row>
    <row r="70" spans="1:6" ht="17.100000000000001" customHeight="1" x14ac:dyDescent="0.2">
      <c r="A70" s="63" t="s">
        <v>317</v>
      </c>
      <c r="B70" s="821">
        <v>103900</v>
      </c>
      <c r="C70" s="822">
        <v>3.7400000000000003E-2</v>
      </c>
      <c r="D70" s="822" t="s">
        <v>782</v>
      </c>
      <c r="E70" s="824" t="s">
        <v>848</v>
      </c>
      <c r="F70" s="827">
        <v>103369</v>
      </c>
    </row>
    <row r="71" spans="1:6" ht="17.100000000000001" customHeight="1" x14ac:dyDescent="0.2">
      <c r="A71" s="444" t="s">
        <v>943</v>
      </c>
      <c r="B71" s="821">
        <v>708965</v>
      </c>
      <c r="C71" s="822">
        <v>2.5000000000000001E-2</v>
      </c>
      <c r="D71" s="823" t="s">
        <v>851</v>
      </c>
      <c r="E71" s="824" t="s">
        <v>944</v>
      </c>
      <c r="F71" s="827">
        <v>710272</v>
      </c>
    </row>
    <row r="72" spans="1:6" ht="17.100000000000001" customHeight="1" x14ac:dyDescent="0.2">
      <c r="A72" s="63" t="s">
        <v>846</v>
      </c>
      <c r="B72" s="826">
        <v>213115</v>
      </c>
      <c r="C72" s="822">
        <v>1.21E-2</v>
      </c>
      <c r="D72" s="822" t="s">
        <v>782</v>
      </c>
      <c r="E72" s="824" t="s">
        <v>945</v>
      </c>
      <c r="F72" s="827">
        <v>213164</v>
      </c>
    </row>
    <row r="73" spans="1:6" ht="17.100000000000001" customHeight="1" x14ac:dyDescent="0.2">
      <c r="A73" s="63" t="s">
        <v>846</v>
      </c>
      <c r="B73" s="821">
        <v>85246</v>
      </c>
      <c r="C73" s="822">
        <v>1.12E-2</v>
      </c>
      <c r="D73" s="822" t="s">
        <v>782</v>
      </c>
      <c r="E73" s="824" t="s">
        <v>945</v>
      </c>
      <c r="F73" s="827">
        <v>85000</v>
      </c>
    </row>
    <row r="74" spans="1:6" ht="17.100000000000001" customHeight="1" x14ac:dyDescent="0.2">
      <c r="A74" s="444" t="s">
        <v>946</v>
      </c>
      <c r="B74" s="826">
        <v>76840</v>
      </c>
      <c r="C74" s="822">
        <v>2.3199999999999998E-2</v>
      </c>
      <c r="D74" s="823" t="s">
        <v>851</v>
      </c>
      <c r="E74" s="824" t="s">
        <v>947</v>
      </c>
      <c r="F74" s="827">
        <v>76963</v>
      </c>
    </row>
    <row r="75" spans="1:6" ht="17.100000000000001" customHeight="1" x14ac:dyDescent="0.2">
      <c r="A75" s="444" t="s">
        <v>318</v>
      </c>
      <c r="B75" s="821">
        <v>12000</v>
      </c>
      <c r="C75" s="822">
        <v>4.1399999999999999E-2</v>
      </c>
      <c r="D75" s="823" t="s">
        <v>412</v>
      </c>
      <c r="E75" s="824" t="s">
        <v>1049</v>
      </c>
      <c r="F75" s="825">
        <v>11745</v>
      </c>
    </row>
    <row r="76" spans="1:6" ht="17.100000000000001" customHeight="1" x14ac:dyDescent="0.2">
      <c r="A76" s="444" t="s">
        <v>318</v>
      </c>
      <c r="B76" s="821">
        <v>50000</v>
      </c>
      <c r="C76" s="822">
        <v>3.4799999999999998E-2</v>
      </c>
      <c r="D76" s="823" t="s">
        <v>412</v>
      </c>
      <c r="E76" s="824" t="s">
        <v>1050</v>
      </c>
      <c r="F76" s="825">
        <v>49669</v>
      </c>
    </row>
    <row r="77" spans="1:6" ht="17.100000000000001" customHeight="1" x14ac:dyDescent="0.2">
      <c r="A77" s="444" t="s">
        <v>840</v>
      </c>
      <c r="B77" s="821">
        <v>2131150</v>
      </c>
      <c r="C77" s="822">
        <v>2.375E-2</v>
      </c>
      <c r="D77" s="823" t="s">
        <v>851</v>
      </c>
      <c r="E77" s="824" t="s">
        <v>1053</v>
      </c>
      <c r="F77" s="825">
        <v>2155147</v>
      </c>
    </row>
    <row r="78" spans="1:6" ht="17.100000000000001" customHeight="1" x14ac:dyDescent="0.2">
      <c r="A78" s="63" t="s">
        <v>317</v>
      </c>
      <c r="B78" s="821">
        <v>80000</v>
      </c>
      <c r="C78" s="822">
        <v>3.0499999999999999E-2</v>
      </c>
      <c r="D78" s="822" t="s">
        <v>782</v>
      </c>
      <c r="E78" s="824" t="s">
        <v>948</v>
      </c>
      <c r="F78" s="825">
        <v>79963</v>
      </c>
    </row>
    <row r="79" spans="1:6" ht="17.100000000000001" customHeight="1" x14ac:dyDescent="0.2">
      <c r="A79" s="63" t="s">
        <v>846</v>
      </c>
      <c r="B79" s="821">
        <v>213115</v>
      </c>
      <c r="C79" s="822">
        <v>9.4999999999999998E-3</v>
      </c>
      <c r="D79" s="822" t="s">
        <v>782</v>
      </c>
      <c r="E79" s="824" t="s">
        <v>1051</v>
      </c>
      <c r="F79" s="825">
        <v>212724</v>
      </c>
    </row>
    <row r="80" spans="1:6" ht="17.100000000000001" customHeight="1" x14ac:dyDescent="0.2">
      <c r="A80" s="63" t="s">
        <v>846</v>
      </c>
      <c r="B80" s="826">
        <v>127869</v>
      </c>
      <c r="C80" s="822">
        <v>2.75E-2</v>
      </c>
      <c r="D80" s="822" t="s">
        <v>782</v>
      </c>
      <c r="E80" s="824" t="s">
        <v>949</v>
      </c>
      <c r="F80" s="827">
        <v>127338</v>
      </c>
    </row>
    <row r="81" spans="1:9" ht="17.100000000000001" customHeight="1" x14ac:dyDescent="0.2">
      <c r="A81" s="444" t="s">
        <v>840</v>
      </c>
      <c r="B81" s="821">
        <v>2131150</v>
      </c>
      <c r="C81" s="822">
        <v>0.02</v>
      </c>
      <c r="D81" s="823" t="s">
        <v>851</v>
      </c>
      <c r="E81" s="824" t="s">
        <v>1052</v>
      </c>
      <c r="F81" s="827">
        <v>2116927</v>
      </c>
    </row>
    <row r="82" spans="1:9" ht="17.100000000000001" customHeight="1" x14ac:dyDescent="0.2">
      <c r="A82" s="63" t="s">
        <v>317</v>
      </c>
      <c r="B82" s="821">
        <v>291700</v>
      </c>
      <c r="C82" s="822">
        <v>3.6200000000000003E-2</v>
      </c>
      <c r="D82" s="822" t="s">
        <v>782</v>
      </c>
      <c r="E82" s="824" t="s">
        <v>1055</v>
      </c>
      <c r="F82" s="827">
        <v>294906</v>
      </c>
    </row>
    <row r="83" spans="1:9" ht="17.100000000000001" customHeight="1" x14ac:dyDescent="0.2">
      <c r="A83" s="63" t="s">
        <v>317</v>
      </c>
      <c r="B83" s="821">
        <v>200000</v>
      </c>
      <c r="C83" s="822">
        <v>3.6200000000000003E-2</v>
      </c>
      <c r="D83" s="822" t="s">
        <v>782</v>
      </c>
      <c r="E83" s="824" t="s">
        <v>1054</v>
      </c>
      <c r="F83" s="825">
        <v>202017</v>
      </c>
    </row>
    <row r="84" spans="1:9" ht="17.100000000000001" customHeight="1" x14ac:dyDescent="0.2">
      <c r="A84" s="444" t="s">
        <v>846</v>
      </c>
      <c r="B84" s="826">
        <v>34098</v>
      </c>
      <c r="C84" s="822">
        <v>3.5000000000000003E-2</v>
      </c>
      <c r="D84" s="822" t="s">
        <v>782</v>
      </c>
      <c r="E84" s="824" t="s">
        <v>1056</v>
      </c>
      <c r="F84" s="827">
        <v>34407</v>
      </c>
    </row>
    <row r="85" spans="1:9" ht="17.100000000000001" customHeight="1" x14ac:dyDescent="0.2">
      <c r="A85" s="63" t="s">
        <v>846</v>
      </c>
      <c r="B85" s="821">
        <v>63935</v>
      </c>
      <c r="C85" s="822">
        <v>3.5000000000000003E-2</v>
      </c>
      <c r="D85" s="822" t="s">
        <v>782</v>
      </c>
      <c r="E85" s="824" t="s">
        <v>1057</v>
      </c>
      <c r="F85" s="825">
        <v>64564</v>
      </c>
    </row>
    <row r="86" spans="1:9" ht="17.100000000000001" customHeight="1" thickBot="1" x14ac:dyDescent="0.25">
      <c r="A86" s="63" t="s">
        <v>846</v>
      </c>
      <c r="B86" s="821">
        <v>85246</v>
      </c>
      <c r="C86" s="822">
        <v>3.2000000000000001E-2</v>
      </c>
      <c r="D86" s="822" t="s">
        <v>782</v>
      </c>
      <c r="E86" s="824" t="s">
        <v>1058</v>
      </c>
      <c r="F86" s="825">
        <v>85223</v>
      </c>
    </row>
    <row r="87" spans="1:9" ht="17.100000000000001" hidden="1" customHeight="1" x14ac:dyDescent="0.2">
      <c r="A87" s="63"/>
      <c r="B87" s="821"/>
      <c r="C87" s="822"/>
      <c r="D87" s="823"/>
      <c r="E87" s="824"/>
      <c r="F87" s="825"/>
    </row>
    <row r="88" spans="1:9" ht="16.5" customHeight="1" thickBot="1" x14ac:dyDescent="0.25">
      <c r="A88" s="1790" t="s">
        <v>414</v>
      </c>
      <c r="B88" s="1791"/>
      <c r="C88" s="1791"/>
      <c r="D88" s="1791"/>
      <c r="E88" s="1792"/>
      <c r="F88" s="835">
        <f>F50+F62</f>
        <v>10341742</v>
      </c>
      <c r="I88" s="804"/>
    </row>
    <row r="89" spans="1:9" x14ac:dyDescent="0.2">
      <c r="F89" s="807"/>
    </row>
    <row r="90" spans="1:9" s="717" customFormat="1" x14ac:dyDescent="0.2">
      <c r="F90" s="1258"/>
    </row>
    <row r="91" spans="1:9" s="717" customFormat="1" x14ac:dyDescent="0.2"/>
    <row r="92" spans="1:9" s="717" customFormat="1" x14ac:dyDescent="0.2"/>
    <row r="93" spans="1:9" s="717" customFormat="1" x14ac:dyDescent="0.2"/>
    <row r="94" spans="1:9" s="717" customFormat="1" x14ac:dyDescent="0.2"/>
    <row r="95" spans="1:9" s="717" customFormat="1" x14ac:dyDescent="0.2"/>
    <row r="96" spans="1:9" s="717" customFormat="1" x14ac:dyDescent="0.2"/>
    <row r="97" spans="1:6" s="717" customFormat="1" x14ac:dyDescent="0.2"/>
    <row r="98" spans="1:6" s="717" customFormat="1" x14ac:dyDescent="0.2"/>
    <row r="99" spans="1:6" s="717" customFormat="1" x14ac:dyDescent="0.2"/>
    <row r="100" spans="1:6" s="717" customFormat="1" x14ac:dyDescent="0.2"/>
    <row r="101" spans="1:6" s="717" customFormat="1" x14ac:dyDescent="0.2"/>
    <row r="102" spans="1:6" s="717" customFormat="1" x14ac:dyDescent="0.2"/>
    <row r="103" spans="1:6" s="717" customFormat="1" x14ac:dyDescent="0.2"/>
    <row r="104" spans="1:6" s="717" customFormat="1" x14ac:dyDescent="0.2"/>
    <row r="105" spans="1:6" s="717" customFormat="1" x14ac:dyDescent="0.2"/>
    <row r="106" spans="1:6" s="717" customFormat="1" x14ac:dyDescent="0.2"/>
    <row r="107" spans="1:6" s="717" customFormat="1" x14ac:dyDescent="0.2"/>
    <row r="108" spans="1:6" s="717" customFormat="1" x14ac:dyDescent="0.2"/>
    <row r="109" spans="1:6" s="717" customFormat="1" x14ac:dyDescent="0.2"/>
    <row r="110" spans="1:6" x14ac:dyDescent="0.2">
      <c r="A110" s="1789"/>
      <c r="B110" s="1789"/>
      <c r="E110" s="806"/>
    </row>
    <row r="111" spans="1:6" x14ac:dyDescent="0.2">
      <c r="F111" s="807"/>
    </row>
  </sheetData>
  <mergeCells count="3">
    <mergeCell ref="A110:B110"/>
    <mergeCell ref="A46:E46"/>
    <mergeCell ref="A88:E88"/>
  </mergeCells>
  <phoneticPr fontId="2" type="noConversion"/>
  <pageMargins left="0.75" right="0.75" top="1" bottom="1" header="0.5" footer="0.5"/>
  <pageSetup paperSize="9" scale="61" fitToHeight="3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C12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4" width="10.28515625" style="222" bestFit="1" customWidth="1"/>
    <col min="5" max="16384" width="9.140625" style="222"/>
  </cols>
  <sheetData>
    <row r="1" spans="1:3" s="1685" customFormat="1" ht="15" x14ac:dyDescent="0.2">
      <c r="A1" s="1688" t="s">
        <v>1312</v>
      </c>
      <c r="B1" s="39"/>
      <c r="C1" s="39"/>
    </row>
    <row r="2" spans="1:3" ht="17.100000000000001" customHeight="1" x14ac:dyDescent="0.2">
      <c r="A2" s="608"/>
      <c r="B2" s="609" t="s">
        <v>1108</v>
      </c>
      <c r="C2" s="610" t="s">
        <v>968</v>
      </c>
    </row>
    <row r="3" spans="1:3" ht="17.100000000000001" customHeight="1" thickBot="1" x14ac:dyDescent="0.25">
      <c r="A3" s="837" t="s">
        <v>773</v>
      </c>
      <c r="B3" s="666">
        <f>C9</f>
        <v>10341742</v>
      </c>
      <c r="C3" s="667">
        <v>5402056</v>
      </c>
    </row>
    <row r="4" spans="1:3" ht="17.100000000000001" customHeight="1" x14ac:dyDescent="0.2">
      <c r="A4" s="677" t="s">
        <v>564</v>
      </c>
      <c r="B4" s="678">
        <v>1545905</v>
      </c>
      <c r="C4" s="679">
        <v>5654056</v>
      </c>
    </row>
    <row r="5" spans="1:3" ht="17.100000000000001" customHeight="1" x14ac:dyDescent="0.2">
      <c r="A5" s="684" t="s">
        <v>565</v>
      </c>
      <c r="B5" s="401">
        <v>-3056217</v>
      </c>
      <c r="C5" s="555">
        <v>-1090158</v>
      </c>
    </row>
    <row r="6" spans="1:3" ht="17.100000000000001" customHeight="1" x14ac:dyDescent="0.2">
      <c r="A6" s="684" t="s">
        <v>566</v>
      </c>
      <c r="B6" s="401">
        <v>0</v>
      </c>
      <c r="C6" s="555">
        <v>-37994</v>
      </c>
    </row>
    <row r="7" spans="1:3" ht="17.100000000000001" customHeight="1" x14ac:dyDescent="0.2">
      <c r="A7" s="684" t="s">
        <v>301</v>
      </c>
      <c r="B7" s="401">
        <v>88980</v>
      </c>
      <c r="C7" s="555">
        <v>195375</v>
      </c>
    </row>
    <row r="8" spans="1:3" ht="17.100000000000001" customHeight="1" thickBot="1" x14ac:dyDescent="0.25">
      <c r="A8" s="685" t="s">
        <v>567</v>
      </c>
      <c r="B8" s="838">
        <v>25785</v>
      </c>
      <c r="C8" s="839">
        <v>218407</v>
      </c>
    </row>
    <row r="9" spans="1:3" ht="24.95" customHeight="1" thickBot="1" x14ac:dyDescent="0.25">
      <c r="A9" s="81" t="s">
        <v>61</v>
      </c>
      <c r="B9" s="403">
        <f>B3+B4+B5+B6+B7+B8</f>
        <v>8946195</v>
      </c>
      <c r="C9" s="404">
        <f>C3+C4+C5+C6+C7+C8</f>
        <v>10341742</v>
      </c>
    </row>
    <row r="10" spans="1:3" x14ac:dyDescent="0.2">
      <c r="A10" s="425"/>
      <c r="B10" s="426"/>
      <c r="C10" s="426"/>
    </row>
    <row r="11" spans="1:3" x14ac:dyDescent="0.2">
      <c r="A11" s="459"/>
      <c r="B11" s="38"/>
      <c r="C11" s="38"/>
    </row>
    <row r="12" spans="1:3" x14ac:dyDescent="0.2">
      <c r="A12" s="459"/>
      <c r="B12" s="615"/>
      <c r="C12" s="615"/>
    </row>
  </sheetData>
  <phoneticPr fontId="2" type="noConversion"/>
  <pageMargins left="0.34" right="0.4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73"/>
  <sheetViews>
    <sheetView workbookViewId="0"/>
  </sheetViews>
  <sheetFormatPr defaultRowHeight="13.5" x14ac:dyDescent="0.3"/>
  <cols>
    <col min="1" max="1" width="63.7109375" style="7" customWidth="1"/>
    <col min="2" max="2" width="6.7109375" style="7" customWidth="1"/>
    <col min="3" max="4" width="15.7109375" style="8" customWidth="1"/>
    <col min="5" max="16384" width="9.140625" style="8"/>
  </cols>
  <sheetData>
    <row r="1" spans="1:8" ht="37.5" customHeight="1" x14ac:dyDescent="0.3">
      <c r="A1" s="1688" t="s">
        <v>1293</v>
      </c>
    </row>
    <row r="2" spans="1:8" ht="14.25" thickBot="1" x14ac:dyDescent="0.35">
      <c r="A2" s="28"/>
      <c r="B2" s="1698" t="s">
        <v>424</v>
      </c>
      <c r="C2" s="1696" t="s">
        <v>357</v>
      </c>
      <c r="D2" s="1697"/>
    </row>
    <row r="3" spans="1:8" x14ac:dyDescent="0.3">
      <c r="A3" s="28"/>
      <c r="B3" s="1708"/>
      <c r="C3" s="27">
        <v>2015</v>
      </c>
      <c r="D3" s="1177">
        <v>2014</v>
      </c>
    </row>
    <row r="4" spans="1:8" ht="14.25" thickBot="1" x14ac:dyDescent="0.35">
      <c r="A4" s="190" t="s">
        <v>176</v>
      </c>
      <c r="B4" s="191"/>
      <c r="C4" s="191">
        <f>C28</f>
        <v>6989966</v>
      </c>
      <c r="D4" s="192">
        <f>D28</f>
        <v>481916</v>
      </c>
      <c r="F4" s="22"/>
    </row>
    <row r="5" spans="1:8" ht="14.25" thickBot="1" x14ac:dyDescent="0.35">
      <c r="A5" s="193" t="s">
        <v>366</v>
      </c>
      <c r="B5" s="155"/>
      <c r="C5" s="155">
        <f>RZiS!C24</f>
        <v>1617855</v>
      </c>
      <c r="D5" s="194">
        <f>RZiS!D24</f>
        <v>1652700</v>
      </c>
    </row>
    <row r="6" spans="1:8" ht="14.25" thickBot="1" x14ac:dyDescent="0.35">
      <c r="A6" s="195" t="s">
        <v>118</v>
      </c>
      <c r="B6" s="196"/>
      <c r="C6" s="196">
        <f>SUM(C7:C27)</f>
        <v>5372111</v>
      </c>
      <c r="D6" s="197">
        <f>SUM(D7:D27)</f>
        <v>-1170784</v>
      </c>
    </row>
    <row r="7" spans="1:8" x14ac:dyDescent="0.3">
      <c r="A7" s="198" t="s">
        <v>772</v>
      </c>
      <c r="B7" s="143"/>
      <c r="C7" s="143">
        <v>-256570</v>
      </c>
      <c r="D7" s="199">
        <v>-398422</v>
      </c>
      <c r="F7" s="20"/>
      <c r="G7" s="20"/>
      <c r="H7" s="20"/>
    </row>
    <row r="8" spans="1:8" x14ac:dyDescent="0.3">
      <c r="A8" s="200" t="s">
        <v>508</v>
      </c>
      <c r="B8" s="201" t="s">
        <v>1046</v>
      </c>
      <c r="C8" s="147">
        <v>245425</v>
      </c>
      <c r="D8" s="202">
        <v>240441</v>
      </c>
    </row>
    <row r="9" spans="1:8" x14ac:dyDescent="0.3">
      <c r="A9" s="200" t="s">
        <v>439</v>
      </c>
      <c r="B9" s="147"/>
      <c r="C9" s="147">
        <v>1611739</v>
      </c>
      <c r="D9" s="202">
        <v>796603</v>
      </c>
    </row>
    <row r="10" spans="1:8" x14ac:dyDescent="0.3">
      <c r="A10" s="200" t="s">
        <v>706</v>
      </c>
      <c r="B10" s="147"/>
      <c r="C10" s="147">
        <v>-321382</v>
      </c>
      <c r="D10" s="202">
        <v>-2121</v>
      </c>
    </row>
    <row r="11" spans="1:8" x14ac:dyDescent="0.3">
      <c r="A11" s="200" t="s">
        <v>1097</v>
      </c>
      <c r="B11" s="201"/>
      <c r="C11" s="147">
        <v>8086</v>
      </c>
      <c r="D11" s="202">
        <v>3447</v>
      </c>
    </row>
    <row r="12" spans="1:8" x14ac:dyDescent="0.3">
      <c r="A12" s="200" t="s">
        <v>124</v>
      </c>
      <c r="B12" s="201">
        <v>8</v>
      </c>
      <c r="C12" s="147">
        <v>-17540</v>
      </c>
      <c r="D12" s="202">
        <v>-19992</v>
      </c>
    </row>
    <row r="13" spans="1:8" x14ac:dyDescent="0.3">
      <c r="A13" s="200" t="s">
        <v>838</v>
      </c>
      <c r="B13" s="201">
        <v>6</v>
      </c>
      <c r="C13" s="147">
        <v>-3660505</v>
      </c>
      <c r="D13" s="202">
        <v>-3956254</v>
      </c>
    </row>
    <row r="14" spans="1:8" x14ac:dyDescent="0.3">
      <c r="A14" s="200" t="s">
        <v>839</v>
      </c>
      <c r="B14" s="201">
        <v>6</v>
      </c>
      <c r="C14" s="147">
        <v>1149132</v>
      </c>
      <c r="D14" s="202">
        <v>1465596</v>
      </c>
    </row>
    <row r="15" spans="1:8" x14ac:dyDescent="0.3">
      <c r="A15" s="200" t="s">
        <v>457</v>
      </c>
      <c r="B15" s="201"/>
      <c r="C15" s="147">
        <v>3844426</v>
      </c>
      <c r="D15" s="202">
        <v>4226919</v>
      </c>
    </row>
    <row r="16" spans="1:8" x14ac:dyDescent="0.3">
      <c r="A16" s="200" t="s">
        <v>126</v>
      </c>
      <c r="B16" s="147"/>
      <c r="C16" s="147">
        <v>-1121141</v>
      </c>
      <c r="D16" s="202">
        <v>-1259024</v>
      </c>
    </row>
    <row r="17" spans="1:6" x14ac:dyDescent="0.3">
      <c r="A17" s="200" t="s">
        <v>131</v>
      </c>
      <c r="B17" s="147"/>
      <c r="C17" s="147">
        <v>1418145</v>
      </c>
      <c r="D17" s="202">
        <v>-1002595</v>
      </c>
      <c r="F17" s="3"/>
    </row>
    <row r="18" spans="1:6" x14ac:dyDescent="0.3">
      <c r="A18" s="200" t="s">
        <v>132</v>
      </c>
      <c r="B18" s="147"/>
      <c r="C18" s="147">
        <v>71698</v>
      </c>
      <c r="D18" s="202">
        <v>-72578</v>
      </c>
    </row>
    <row r="19" spans="1:6" ht="21" x14ac:dyDescent="0.3">
      <c r="A19" s="200" t="s">
        <v>274</v>
      </c>
      <c r="B19" s="147"/>
      <c r="C19" s="147">
        <v>-8161</v>
      </c>
      <c r="D19" s="202">
        <v>-204904</v>
      </c>
    </row>
    <row r="20" spans="1:6" x14ac:dyDescent="0.3">
      <c r="A20" s="200" t="s">
        <v>133</v>
      </c>
      <c r="B20" s="147"/>
      <c r="C20" s="147">
        <v>-3863810</v>
      </c>
      <c r="D20" s="202">
        <v>-6406450</v>
      </c>
    </row>
    <row r="21" spans="1:6" x14ac:dyDescent="0.3">
      <c r="A21" s="200" t="s">
        <v>907</v>
      </c>
      <c r="B21" s="147"/>
      <c r="C21" s="147">
        <v>-3374776</v>
      </c>
      <c r="D21" s="202">
        <v>-2284104</v>
      </c>
    </row>
    <row r="22" spans="1:6" x14ac:dyDescent="0.3">
      <c r="A22" s="200" t="s">
        <v>134</v>
      </c>
      <c r="B22" s="147"/>
      <c r="C22" s="147">
        <v>-168378</v>
      </c>
      <c r="D22" s="202">
        <v>-387566</v>
      </c>
    </row>
    <row r="23" spans="1:6" x14ac:dyDescent="0.3">
      <c r="A23" s="200" t="s">
        <v>135</v>
      </c>
      <c r="B23" s="147"/>
      <c r="C23" s="147">
        <v>612911</v>
      </c>
      <c r="D23" s="202">
        <v>-2846865</v>
      </c>
    </row>
    <row r="24" spans="1:6" x14ac:dyDescent="0.3">
      <c r="A24" s="200" t="s">
        <v>140</v>
      </c>
      <c r="B24" s="147"/>
      <c r="C24" s="147">
        <v>8430304</v>
      </c>
      <c r="D24" s="202">
        <v>9799826</v>
      </c>
    </row>
    <row r="25" spans="1:6" ht="21" x14ac:dyDescent="0.3">
      <c r="A25" s="200" t="s">
        <v>141</v>
      </c>
      <c r="B25" s="147"/>
      <c r="C25" s="147">
        <v>134591</v>
      </c>
      <c r="D25" s="202">
        <v>818384</v>
      </c>
    </row>
    <row r="26" spans="1:6" x14ac:dyDescent="0.3">
      <c r="A26" s="200" t="s">
        <v>142</v>
      </c>
      <c r="B26" s="147"/>
      <c r="C26" s="147">
        <v>48535</v>
      </c>
      <c r="D26" s="202">
        <v>-51347</v>
      </c>
    </row>
    <row r="27" spans="1:6" ht="14.25" thickBot="1" x14ac:dyDescent="0.35">
      <c r="A27" s="200" t="s">
        <v>143</v>
      </c>
      <c r="B27" s="147"/>
      <c r="C27" s="147">
        <v>589382</v>
      </c>
      <c r="D27" s="202">
        <v>370222</v>
      </c>
    </row>
    <row r="28" spans="1:6" ht="14.25" thickBot="1" x14ac:dyDescent="0.35">
      <c r="A28" s="193" t="s">
        <v>179</v>
      </c>
      <c r="B28" s="203"/>
      <c r="C28" s="203">
        <f>C5+C6</f>
        <v>6989966</v>
      </c>
      <c r="D28" s="204">
        <f>D5+D6</f>
        <v>481916</v>
      </c>
    </row>
    <row r="29" spans="1:6" ht="14.25" thickBot="1" x14ac:dyDescent="0.35">
      <c r="A29" s="193" t="s">
        <v>177</v>
      </c>
      <c r="B29" s="203"/>
      <c r="C29" s="203">
        <f>C40</f>
        <v>291202</v>
      </c>
      <c r="D29" s="204">
        <f>D40</f>
        <v>-196312</v>
      </c>
    </row>
    <row r="30" spans="1:6" ht="14.25" thickBot="1" x14ac:dyDescent="0.35">
      <c r="A30" s="205" t="s">
        <v>144</v>
      </c>
      <c r="B30" s="206"/>
      <c r="C30" s="206">
        <f>SUM(C31:C35)</f>
        <v>654702</v>
      </c>
      <c r="D30" s="207">
        <f>SUM(D31:D35)</f>
        <v>54988</v>
      </c>
    </row>
    <row r="31" spans="1:6" x14ac:dyDescent="0.3">
      <c r="A31" s="198" t="s">
        <v>145</v>
      </c>
      <c r="B31" s="208"/>
      <c r="C31" s="209">
        <v>0</v>
      </c>
      <c r="D31" s="210">
        <v>0</v>
      </c>
    </row>
    <row r="32" spans="1:6" ht="21" x14ac:dyDescent="0.3">
      <c r="A32" s="211" t="s">
        <v>957</v>
      </c>
      <c r="B32" s="147"/>
      <c r="C32" s="147">
        <v>427424</v>
      </c>
      <c r="D32" s="202">
        <v>0</v>
      </c>
    </row>
    <row r="33" spans="1:4" x14ac:dyDescent="0.3">
      <c r="A33" s="211" t="s">
        <v>129</v>
      </c>
      <c r="B33" s="147"/>
      <c r="C33" s="147">
        <v>31186</v>
      </c>
      <c r="D33" s="202">
        <v>34996</v>
      </c>
    </row>
    <row r="34" spans="1:4" x14ac:dyDescent="0.3">
      <c r="A34" s="200" t="s">
        <v>124</v>
      </c>
      <c r="B34" s="201">
        <v>8</v>
      </c>
      <c r="C34" s="212">
        <v>17540</v>
      </c>
      <c r="D34" s="213">
        <v>19992</v>
      </c>
    </row>
    <row r="35" spans="1:4" ht="14.25" thickBot="1" x14ac:dyDescent="0.35">
      <c r="A35" s="200" t="s">
        <v>146</v>
      </c>
      <c r="B35" s="201"/>
      <c r="C35" s="212">
        <v>178552</v>
      </c>
      <c r="D35" s="213">
        <v>0</v>
      </c>
    </row>
    <row r="36" spans="1:4" ht="14.25" thickBot="1" x14ac:dyDescent="0.35">
      <c r="A36" s="193" t="s">
        <v>147</v>
      </c>
      <c r="B36" s="203"/>
      <c r="C36" s="203">
        <f>SUM(C37:C39)</f>
        <v>363500</v>
      </c>
      <c r="D36" s="204">
        <f>SUM(D37:D39)</f>
        <v>251300</v>
      </c>
    </row>
    <row r="37" spans="1:4" x14ac:dyDescent="0.3">
      <c r="A37" s="200" t="s">
        <v>677</v>
      </c>
      <c r="B37" s="212"/>
      <c r="C37" s="212">
        <v>2997</v>
      </c>
      <c r="D37" s="213">
        <v>0</v>
      </c>
    </row>
    <row r="38" spans="1:4" x14ac:dyDescent="0.3">
      <c r="A38" s="200" t="s">
        <v>130</v>
      </c>
      <c r="B38" s="212"/>
      <c r="C38" s="212">
        <v>342942</v>
      </c>
      <c r="D38" s="213">
        <v>251300</v>
      </c>
    </row>
    <row r="39" spans="1:4" ht="14.25" thickBot="1" x14ac:dyDescent="0.35">
      <c r="A39" s="200" t="s">
        <v>150</v>
      </c>
      <c r="B39" s="212"/>
      <c r="C39" s="212">
        <v>17561</v>
      </c>
      <c r="D39" s="213">
        <v>0</v>
      </c>
    </row>
    <row r="40" spans="1:4" ht="14.25" thickBot="1" x14ac:dyDescent="0.35">
      <c r="A40" s="193" t="s">
        <v>178</v>
      </c>
      <c r="B40" s="203"/>
      <c r="C40" s="203">
        <f>C30-C36</f>
        <v>291202</v>
      </c>
      <c r="D40" s="204">
        <f>D30-D36</f>
        <v>-196312</v>
      </c>
    </row>
    <row r="41" spans="1:4" ht="14.25" thickBot="1" x14ac:dyDescent="0.35">
      <c r="A41" s="193" t="s">
        <v>181</v>
      </c>
      <c r="B41" s="203"/>
      <c r="C41" s="203">
        <f>C61</f>
        <v>-5320487</v>
      </c>
      <c r="D41" s="204">
        <f>D61</f>
        <v>721173</v>
      </c>
    </row>
    <row r="42" spans="1:4" ht="14.25" thickBot="1" x14ac:dyDescent="0.35">
      <c r="A42" s="205" t="s">
        <v>157</v>
      </c>
      <c r="B42" s="206"/>
      <c r="C42" s="206">
        <f>SUM(C43:C49)</f>
        <v>2136724</v>
      </c>
      <c r="D42" s="207">
        <f>SUM(D43:D49)</f>
        <v>6027185</v>
      </c>
    </row>
    <row r="43" spans="1:4" x14ac:dyDescent="0.3">
      <c r="A43" s="200" t="s">
        <v>158</v>
      </c>
      <c r="B43" s="212"/>
      <c r="C43" s="212">
        <v>180475</v>
      </c>
      <c r="D43" s="213">
        <v>0</v>
      </c>
    </row>
    <row r="44" spans="1:4" x14ac:dyDescent="0.3">
      <c r="A44" s="200" t="s">
        <v>159</v>
      </c>
      <c r="B44" s="212"/>
      <c r="C44" s="212">
        <v>415420</v>
      </c>
      <c r="D44" s="213">
        <v>1050075</v>
      </c>
    </row>
    <row r="45" spans="1:4" x14ac:dyDescent="0.3">
      <c r="A45" s="200" t="s">
        <v>160</v>
      </c>
      <c r="B45" s="212"/>
      <c r="C45" s="212">
        <v>1540713</v>
      </c>
      <c r="D45" s="213">
        <v>4226966</v>
      </c>
    </row>
    <row r="46" spans="1:4" x14ac:dyDescent="0.3">
      <c r="A46" s="200" t="s">
        <v>161</v>
      </c>
      <c r="B46" s="970">
        <v>31</v>
      </c>
      <c r="C46" s="212">
        <v>0</v>
      </c>
      <c r="D46" s="213">
        <v>750000</v>
      </c>
    </row>
    <row r="47" spans="1:4" x14ac:dyDescent="0.3">
      <c r="A47" s="200" t="s">
        <v>162</v>
      </c>
      <c r="B47" s="212"/>
      <c r="C47" s="212">
        <v>116</v>
      </c>
      <c r="D47" s="213">
        <v>144</v>
      </c>
    </row>
    <row r="48" spans="1:4" x14ac:dyDescent="0.3">
      <c r="A48" s="200" t="s">
        <v>163</v>
      </c>
      <c r="B48" s="212"/>
      <c r="C48" s="212">
        <v>0</v>
      </c>
      <c r="D48" s="213">
        <v>0</v>
      </c>
    </row>
    <row r="49" spans="1:4" ht="14.25" thickBot="1" x14ac:dyDescent="0.35">
      <c r="A49" s="200" t="s">
        <v>164</v>
      </c>
      <c r="B49" s="201"/>
      <c r="C49" s="212">
        <v>0</v>
      </c>
      <c r="D49" s="213">
        <v>0</v>
      </c>
    </row>
    <row r="50" spans="1:4" ht="14.25" thickBot="1" x14ac:dyDescent="0.35">
      <c r="A50" s="193" t="s">
        <v>165</v>
      </c>
      <c r="B50" s="203"/>
      <c r="C50" s="203">
        <f>SUM(C51:C60)</f>
        <v>7457211</v>
      </c>
      <c r="D50" s="204">
        <f>SUM(D51:D60)</f>
        <v>5306012</v>
      </c>
    </row>
    <row r="51" spans="1:4" x14ac:dyDescent="0.3">
      <c r="A51" s="200" t="s">
        <v>166</v>
      </c>
      <c r="B51" s="212"/>
      <c r="C51" s="212">
        <v>3380926</v>
      </c>
      <c r="D51" s="213">
        <v>3601459</v>
      </c>
    </row>
    <row r="52" spans="1:4" x14ac:dyDescent="0.3">
      <c r="A52" s="200" t="s">
        <v>167</v>
      </c>
      <c r="B52" s="212"/>
      <c r="C52" s="212">
        <v>12655</v>
      </c>
      <c r="D52" s="213">
        <v>10064</v>
      </c>
    </row>
    <row r="53" spans="1:4" x14ac:dyDescent="0.3">
      <c r="A53" s="200" t="s">
        <v>169</v>
      </c>
      <c r="B53" s="212"/>
      <c r="C53" s="212">
        <v>3055583</v>
      </c>
      <c r="D53" s="213">
        <v>136462</v>
      </c>
    </row>
    <row r="54" spans="1:4" ht="21" x14ac:dyDescent="0.3">
      <c r="A54" s="200" t="s">
        <v>883</v>
      </c>
      <c r="B54" s="212"/>
      <c r="C54" s="212">
        <v>0</v>
      </c>
      <c r="D54" s="213">
        <v>0</v>
      </c>
    </row>
    <row r="55" spans="1:4" x14ac:dyDescent="0.3">
      <c r="A55" s="200" t="s">
        <v>170</v>
      </c>
      <c r="B55" s="970">
        <v>31</v>
      </c>
      <c r="C55" s="212">
        <v>637661</v>
      </c>
      <c r="D55" s="213">
        <v>480122</v>
      </c>
    </row>
    <row r="56" spans="1:4" x14ac:dyDescent="0.3">
      <c r="A56" s="200" t="s">
        <v>171</v>
      </c>
      <c r="B56" s="212"/>
      <c r="C56" s="212">
        <v>0</v>
      </c>
      <c r="D56" s="213">
        <v>0</v>
      </c>
    </row>
    <row r="57" spans="1:4" x14ac:dyDescent="0.3">
      <c r="A57" s="200" t="s">
        <v>172</v>
      </c>
      <c r="B57" s="212"/>
      <c r="C57" s="212">
        <v>509</v>
      </c>
      <c r="D57" s="213">
        <v>439</v>
      </c>
    </row>
    <row r="58" spans="1:4" x14ac:dyDescent="0.3">
      <c r="A58" s="200" t="s">
        <v>440</v>
      </c>
      <c r="B58" s="212"/>
      <c r="C58" s="212">
        <v>0</v>
      </c>
      <c r="D58" s="213">
        <v>716984</v>
      </c>
    </row>
    <row r="59" spans="1:4" x14ac:dyDescent="0.3">
      <c r="A59" s="200" t="s">
        <v>175</v>
      </c>
      <c r="B59" s="212"/>
      <c r="C59" s="212">
        <v>0</v>
      </c>
      <c r="D59" s="213">
        <v>0</v>
      </c>
    </row>
    <row r="60" spans="1:4" ht="21.75" thickBot="1" x14ac:dyDescent="0.35">
      <c r="A60" s="214" t="s">
        <v>223</v>
      </c>
      <c r="B60" s="212"/>
      <c r="C60" s="212">
        <v>369877</v>
      </c>
      <c r="D60" s="213">
        <v>360482</v>
      </c>
    </row>
    <row r="61" spans="1:4" ht="14.25" thickBot="1" x14ac:dyDescent="0.35">
      <c r="A61" s="193" t="s">
        <v>182</v>
      </c>
      <c r="B61" s="203"/>
      <c r="C61" s="203">
        <f>C42-C50</f>
        <v>-5320487</v>
      </c>
      <c r="D61" s="204">
        <f>D42-D50</f>
        <v>721173</v>
      </c>
    </row>
    <row r="62" spans="1:4" ht="14.25" thickBot="1" x14ac:dyDescent="0.35">
      <c r="A62" s="193" t="s">
        <v>183</v>
      </c>
      <c r="B62" s="203"/>
      <c r="C62" s="203">
        <f>C4+C29+C41</f>
        <v>1960681</v>
      </c>
      <c r="D62" s="204">
        <f>D4+D29+D41</f>
        <v>1006777</v>
      </c>
    </row>
    <row r="63" spans="1:4" x14ac:dyDescent="0.3">
      <c r="A63" s="200" t="s">
        <v>705</v>
      </c>
      <c r="B63" s="212"/>
      <c r="C63" s="212">
        <v>-15804</v>
      </c>
      <c r="D63" s="213">
        <v>19088</v>
      </c>
    </row>
    <row r="64" spans="1:4" ht="14.25" thickBot="1" x14ac:dyDescent="0.35">
      <c r="A64" s="200" t="s">
        <v>184</v>
      </c>
      <c r="B64" s="212"/>
      <c r="C64" s="212">
        <f>D65</f>
        <v>4711505</v>
      </c>
      <c r="D64" s="213">
        <v>3685640</v>
      </c>
    </row>
    <row r="65" spans="1:7" ht="14.25" thickBot="1" x14ac:dyDescent="0.35">
      <c r="A65" s="193" t="s">
        <v>365</v>
      </c>
      <c r="B65" s="215">
        <v>43</v>
      </c>
      <c r="C65" s="203">
        <f>SUM(C62:C64)</f>
        <v>6656382</v>
      </c>
      <c r="D65" s="204">
        <f>SUM(D62:D64)</f>
        <v>4711505</v>
      </c>
      <c r="G65" s="3"/>
    </row>
    <row r="66" spans="1:7" x14ac:dyDescent="0.3">
      <c r="A66" s="8"/>
      <c r="B66" s="8"/>
      <c r="C66" s="3"/>
      <c r="D66" s="3"/>
    </row>
    <row r="67" spans="1:7" x14ac:dyDescent="0.3">
      <c r="A67" s="8"/>
      <c r="B67" s="8"/>
      <c r="C67" s="3"/>
      <c r="D67" s="3"/>
    </row>
    <row r="68" spans="1:7" x14ac:dyDescent="0.3">
      <c r="A68" s="8"/>
      <c r="B68" s="8"/>
      <c r="C68" s="3"/>
      <c r="D68" s="3"/>
    </row>
    <row r="69" spans="1:7" x14ac:dyDescent="0.3">
      <c r="A69" s="8"/>
      <c r="B69" s="8"/>
      <c r="C69" s="3"/>
      <c r="D69" s="3"/>
    </row>
    <row r="70" spans="1:7" x14ac:dyDescent="0.3">
      <c r="A70" s="8"/>
      <c r="B70" s="8"/>
      <c r="C70" s="3"/>
      <c r="D70" s="3"/>
    </row>
    <row r="71" spans="1:7" x14ac:dyDescent="0.3">
      <c r="A71" s="8"/>
      <c r="B71" s="8"/>
      <c r="C71" s="3"/>
      <c r="D71" s="3"/>
    </row>
    <row r="72" spans="1:7" x14ac:dyDescent="0.3">
      <c r="A72" s="8"/>
      <c r="B72" s="8"/>
      <c r="C72" s="3"/>
      <c r="D72" s="3"/>
    </row>
    <row r="73" spans="1:7" x14ac:dyDescent="0.3">
      <c r="A73" s="8"/>
      <c r="B73" s="8"/>
      <c r="C73" s="3"/>
      <c r="D73" s="3"/>
    </row>
  </sheetData>
  <mergeCells count="2">
    <mergeCell ref="C2:D2"/>
    <mergeCell ref="B2:B3"/>
  </mergeCells>
  <phoneticPr fontId="2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6" fitToHeight="2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pageSetUpPr fitToPage="1"/>
  </sheetPr>
  <dimension ref="A1:G22"/>
  <sheetViews>
    <sheetView workbookViewId="0"/>
  </sheetViews>
  <sheetFormatPr defaultRowHeight="10.5" x14ac:dyDescent="0.2"/>
  <cols>
    <col min="1" max="1" width="26.140625" style="841" customWidth="1"/>
    <col min="2" max="2" width="10.85546875" style="841" customWidth="1"/>
    <col min="3" max="3" width="7.28515625" style="841" customWidth="1"/>
    <col min="4" max="4" width="17.28515625" style="841" bestFit="1" customWidth="1"/>
    <col min="5" max="5" width="16.7109375" style="841" customWidth="1"/>
    <col min="6" max="6" width="13.85546875" style="841" customWidth="1"/>
    <col min="7" max="7" width="13.7109375" style="841" customWidth="1"/>
    <col min="8" max="8" width="12.85546875" style="841" customWidth="1"/>
    <col min="9" max="16384" width="9.140625" style="841"/>
  </cols>
  <sheetData>
    <row r="1" spans="1:7" ht="23.25" customHeight="1" x14ac:dyDescent="0.2">
      <c r="A1" s="1688" t="s">
        <v>398</v>
      </c>
    </row>
    <row r="2" spans="1:7" ht="33.950000000000003" customHeight="1" x14ac:dyDescent="0.2">
      <c r="A2" s="853" t="s">
        <v>764</v>
      </c>
      <c r="B2" s="854" t="s">
        <v>396</v>
      </c>
      <c r="C2" s="854" t="s">
        <v>397</v>
      </c>
      <c r="D2" s="854" t="s">
        <v>280</v>
      </c>
      <c r="E2" s="854" t="s">
        <v>281</v>
      </c>
      <c r="F2" s="854" t="s">
        <v>776</v>
      </c>
      <c r="G2" s="855" t="s">
        <v>401</v>
      </c>
    </row>
    <row r="3" spans="1:7" ht="17.100000000000001" customHeight="1" thickBot="1" x14ac:dyDescent="0.25">
      <c r="A3" s="634" t="s">
        <v>1112</v>
      </c>
      <c r="B3" s="845"/>
      <c r="C3" s="845"/>
      <c r="D3" s="845"/>
      <c r="E3" s="845"/>
      <c r="F3" s="845"/>
      <c r="G3" s="845"/>
    </row>
    <row r="4" spans="1:7" ht="17.100000000000001" customHeight="1" thickBot="1" x14ac:dyDescent="0.25">
      <c r="A4" s="846" t="s">
        <v>379</v>
      </c>
      <c r="B4" s="847">
        <v>400000</v>
      </c>
      <c r="C4" s="848" t="s">
        <v>249</v>
      </c>
      <c r="D4" s="852" t="s">
        <v>824</v>
      </c>
      <c r="E4" s="1624">
        <v>0.38</v>
      </c>
      <c r="F4" s="834" t="s">
        <v>111</v>
      </c>
      <c r="G4" s="849">
        <v>1576159</v>
      </c>
    </row>
    <row r="5" spans="1:7" ht="17.100000000000001" customHeight="1" thickBot="1" x14ac:dyDescent="0.25">
      <c r="A5" s="846" t="s">
        <v>379</v>
      </c>
      <c r="B5" s="847">
        <v>80000</v>
      </c>
      <c r="C5" s="848" t="s">
        <v>249</v>
      </c>
      <c r="D5" s="852" t="s">
        <v>77</v>
      </c>
      <c r="E5" s="1624">
        <v>0.63100000000000001</v>
      </c>
      <c r="F5" s="1175" t="s">
        <v>1282</v>
      </c>
      <c r="G5" s="849">
        <v>315213</v>
      </c>
    </row>
    <row r="6" spans="1:7" ht="17.100000000000001" customHeight="1" thickBot="1" x14ac:dyDescent="0.25">
      <c r="A6" s="846" t="s">
        <v>379</v>
      </c>
      <c r="B6" s="847">
        <v>170000</v>
      </c>
      <c r="C6" s="848" t="s">
        <v>249</v>
      </c>
      <c r="D6" s="852" t="s">
        <v>78</v>
      </c>
      <c r="E6" s="1624">
        <v>1.4750000000000001</v>
      </c>
      <c r="F6" s="1175" t="s">
        <v>1282</v>
      </c>
      <c r="G6" s="849">
        <v>672003</v>
      </c>
    </row>
    <row r="7" spans="1:7" ht="27.95" customHeight="1" thickBot="1" x14ac:dyDescent="0.25">
      <c r="A7" s="846" t="s">
        <v>932</v>
      </c>
      <c r="B7" s="1384">
        <v>500000</v>
      </c>
      <c r="C7" s="1385" t="s">
        <v>248</v>
      </c>
      <c r="D7" s="1386" t="s">
        <v>933</v>
      </c>
      <c r="E7" s="1625">
        <v>4.0199999999999996</v>
      </c>
      <c r="F7" s="1175" t="s">
        <v>934</v>
      </c>
      <c r="G7" s="1387">
        <v>500567</v>
      </c>
    </row>
    <row r="8" spans="1:7" ht="27.95" customHeight="1" thickBot="1" x14ac:dyDescent="0.25">
      <c r="A8" s="846" t="s">
        <v>932</v>
      </c>
      <c r="B8" s="1384">
        <v>750000</v>
      </c>
      <c r="C8" s="1385" t="s">
        <v>248</v>
      </c>
      <c r="D8" s="1386" t="s">
        <v>1015</v>
      </c>
      <c r="E8" s="1625">
        <v>3.89</v>
      </c>
      <c r="F8" s="1175" t="s">
        <v>1016</v>
      </c>
      <c r="G8" s="1387">
        <v>763373</v>
      </c>
    </row>
    <row r="9" spans="1:7" ht="17.100000000000001" customHeight="1" thickBot="1" x14ac:dyDescent="0.25">
      <c r="A9" s="850"/>
      <c r="B9" s="371"/>
      <c r="C9" s="371"/>
      <c r="D9" s="371"/>
      <c r="E9" s="370"/>
      <c r="F9" s="371"/>
      <c r="G9" s="851">
        <f>SUM(G4:G8)</f>
        <v>3827315</v>
      </c>
    </row>
    <row r="11" spans="1:7" ht="33.950000000000003" customHeight="1" x14ac:dyDescent="0.2">
      <c r="A11" s="853" t="s">
        <v>764</v>
      </c>
      <c r="B11" s="854" t="s">
        <v>396</v>
      </c>
      <c r="C11" s="854" t="s">
        <v>397</v>
      </c>
      <c r="D11" s="854" t="s">
        <v>280</v>
      </c>
      <c r="E11" s="854" t="s">
        <v>281</v>
      </c>
      <c r="F11" s="854" t="s">
        <v>776</v>
      </c>
      <c r="G11" s="855" t="s">
        <v>401</v>
      </c>
    </row>
    <row r="12" spans="1:7" ht="17.100000000000001" customHeight="1" thickBot="1" x14ac:dyDescent="0.25">
      <c r="A12" s="634" t="s">
        <v>971</v>
      </c>
      <c r="B12" s="845"/>
      <c r="C12" s="845"/>
      <c r="D12" s="845"/>
      <c r="E12" s="845"/>
      <c r="F12" s="845"/>
      <c r="G12" s="845"/>
    </row>
    <row r="13" spans="1:7" ht="17.100000000000001" customHeight="1" thickBot="1" x14ac:dyDescent="0.25">
      <c r="A13" s="846" t="s">
        <v>379</v>
      </c>
      <c r="B13" s="847">
        <v>400000</v>
      </c>
      <c r="C13" s="848" t="s">
        <v>249</v>
      </c>
      <c r="D13" s="852" t="s">
        <v>824</v>
      </c>
      <c r="E13" s="1624">
        <v>1.2</v>
      </c>
      <c r="F13" s="834" t="s">
        <v>111</v>
      </c>
      <c r="G13" s="849">
        <v>1419015</v>
      </c>
    </row>
    <row r="14" spans="1:7" ht="17.100000000000001" customHeight="1" thickBot="1" x14ac:dyDescent="0.25">
      <c r="A14" s="846" t="s">
        <v>379</v>
      </c>
      <c r="B14" s="847">
        <v>80000</v>
      </c>
      <c r="C14" s="848" t="s">
        <v>249</v>
      </c>
      <c r="D14" s="852" t="s">
        <v>77</v>
      </c>
      <c r="E14" s="1624">
        <v>1.35</v>
      </c>
      <c r="F14" s="1175" t="s">
        <v>1282</v>
      </c>
      <c r="G14" s="849">
        <v>283683</v>
      </c>
    </row>
    <row r="15" spans="1:7" ht="17.100000000000001" customHeight="1" thickBot="1" x14ac:dyDescent="0.25">
      <c r="A15" s="846" t="s">
        <v>379</v>
      </c>
      <c r="B15" s="847">
        <v>70000</v>
      </c>
      <c r="C15" s="848" t="s">
        <v>249</v>
      </c>
      <c r="D15" s="852" t="s">
        <v>955</v>
      </c>
      <c r="E15" s="1624">
        <v>2.0070000000000001</v>
      </c>
      <c r="F15" s="834" t="s">
        <v>112</v>
      </c>
      <c r="G15" s="849">
        <v>248307</v>
      </c>
    </row>
    <row r="16" spans="1:7" ht="17.100000000000001" customHeight="1" thickBot="1" x14ac:dyDescent="0.25">
      <c r="A16" s="846" t="s">
        <v>379</v>
      </c>
      <c r="B16" s="847">
        <v>170000</v>
      </c>
      <c r="C16" s="848" t="s">
        <v>249</v>
      </c>
      <c r="D16" s="852" t="s">
        <v>78</v>
      </c>
      <c r="E16" s="1624">
        <v>2.2000000000000002</v>
      </c>
      <c r="F16" s="1175" t="s">
        <v>1282</v>
      </c>
      <c r="G16" s="849">
        <v>605697</v>
      </c>
    </row>
    <row r="17" spans="1:7" ht="17.100000000000001" customHeight="1" thickBot="1" x14ac:dyDescent="0.25">
      <c r="A17" s="846" t="s">
        <v>379</v>
      </c>
      <c r="B17" s="847">
        <v>90000</v>
      </c>
      <c r="C17" s="848" t="s">
        <v>249</v>
      </c>
      <c r="D17" s="852" t="s">
        <v>79</v>
      </c>
      <c r="E17" s="1624">
        <v>2.4500000000000002</v>
      </c>
      <c r="F17" s="1175" t="s">
        <v>80</v>
      </c>
      <c r="G17" s="849">
        <v>319177</v>
      </c>
    </row>
    <row r="18" spans="1:7" ht="27.95" customHeight="1" thickBot="1" x14ac:dyDescent="0.25">
      <c r="A18" s="846" t="s">
        <v>932</v>
      </c>
      <c r="B18" s="1384">
        <v>500000</v>
      </c>
      <c r="C18" s="1385" t="s">
        <v>248</v>
      </c>
      <c r="D18" s="1386" t="s">
        <v>933</v>
      </c>
      <c r="E18" s="1625">
        <v>4.3</v>
      </c>
      <c r="F18" s="1175" t="s">
        <v>934</v>
      </c>
      <c r="G18" s="1387">
        <v>500664</v>
      </c>
    </row>
    <row r="19" spans="1:7" ht="27.95" customHeight="1" thickBot="1" x14ac:dyDescent="0.25">
      <c r="A19" s="846" t="s">
        <v>932</v>
      </c>
      <c r="B19" s="1384">
        <v>750000</v>
      </c>
      <c r="C19" s="1385" t="s">
        <v>248</v>
      </c>
      <c r="D19" s="1386" t="s">
        <v>1015</v>
      </c>
      <c r="E19" s="1625">
        <v>4.1500000000000004</v>
      </c>
      <c r="F19" s="1175" t="s">
        <v>1016</v>
      </c>
      <c r="G19" s="1387">
        <v>751181</v>
      </c>
    </row>
    <row r="20" spans="1:7" ht="17.100000000000001" customHeight="1" thickBot="1" x14ac:dyDescent="0.25">
      <c r="A20" s="850"/>
      <c r="B20" s="371"/>
      <c r="C20" s="371"/>
      <c r="D20" s="371"/>
      <c r="E20" s="370"/>
      <c r="F20" s="371"/>
      <c r="G20" s="851">
        <f>SUM(G13:G19)</f>
        <v>4127724</v>
      </c>
    </row>
    <row r="21" spans="1:7" x14ac:dyDescent="0.2">
      <c r="A21" s="840"/>
      <c r="B21" s="803"/>
      <c r="C21" s="803"/>
      <c r="D21" s="803"/>
      <c r="F21" s="842"/>
      <c r="G21" s="843"/>
    </row>
    <row r="22" spans="1:7" x14ac:dyDescent="0.2">
      <c r="F22" s="842"/>
      <c r="G22" s="844"/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D16"/>
  <sheetViews>
    <sheetView workbookViewId="0"/>
  </sheetViews>
  <sheetFormatPr defaultRowHeight="10.5" x14ac:dyDescent="0.2"/>
  <cols>
    <col min="1" max="1" width="59.7109375" style="39" customWidth="1"/>
    <col min="2" max="3" width="15.7109375" style="39" customWidth="1"/>
    <col min="4" max="16384" width="9.140625" style="222"/>
  </cols>
  <sheetData>
    <row r="1" spans="1:4" s="1685" customFormat="1" ht="21" customHeight="1" x14ac:dyDescent="0.2">
      <c r="A1" s="1688" t="s">
        <v>1313</v>
      </c>
      <c r="B1" s="39"/>
      <c r="C1" s="39"/>
    </row>
    <row r="2" spans="1:4" ht="17.100000000000001" customHeight="1" x14ac:dyDescent="0.2">
      <c r="A2" s="608"/>
      <c r="B2" s="609" t="s">
        <v>1108</v>
      </c>
      <c r="C2" s="610" t="s">
        <v>968</v>
      </c>
    </row>
    <row r="3" spans="1:4" ht="17.100000000000001" customHeight="1" thickBot="1" x14ac:dyDescent="0.25">
      <c r="A3" s="437" t="s">
        <v>773</v>
      </c>
      <c r="B3" s="599">
        <f>C9</f>
        <v>4127724</v>
      </c>
      <c r="C3" s="600">
        <v>3762757</v>
      </c>
    </row>
    <row r="4" spans="1:4" ht="17.100000000000001" hidden="1" customHeight="1" x14ac:dyDescent="0.2">
      <c r="A4" s="858" t="s">
        <v>202</v>
      </c>
      <c r="B4" s="859">
        <v>0</v>
      </c>
      <c r="C4" s="860">
        <v>0</v>
      </c>
    </row>
    <row r="5" spans="1:4" ht="17.100000000000001" customHeight="1" x14ac:dyDescent="0.2">
      <c r="A5" s="549" t="s">
        <v>203</v>
      </c>
      <c r="B5" s="406">
        <v>0</v>
      </c>
      <c r="C5" s="502">
        <v>750000</v>
      </c>
    </row>
    <row r="6" spans="1:4" ht="17.100000000000001" customHeight="1" x14ac:dyDescent="0.2">
      <c r="A6" s="549" t="s">
        <v>204</v>
      </c>
      <c r="B6" s="406">
        <v>-637661</v>
      </c>
      <c r="C6" s="502">
        <v>-480122</v>
      </c>
    </row>
    <row r="7" spans="1:4" ht="17.100000000000001" customHeight="1" x14ac:dyDescent="0.2">
      <c r="A7" s="471" t="s">
        <v>301</v>
      </c>
      <c r="B7" s="406">
        <v>337144</v>
      </c>
      <c r="C7" s="502">
        <v>133121</v>
      </c>
    </row>
    <row r="8" spans="1:4" ht="17.100000000000001" customHeight="1" thickBot="1" x14ac:dyDescent="0.25">
      <c r="A8" s="861" t="s">
        <v>567</v>
      </c>
      <c r="B8" s="862">
        <v>108</v>
      </c>
      <c r="C8" s="863">
        <v>-38032</v>
      </c>
    </row>
    <row r="9" spans="1:4" ht="17.100000000000001" customHeight="1" thickBot="1" x14ac:dyDescent="0.25">
      <c r="A9" s="81" t="s">
        <v>105</v>
      </c>
      <c r="B9" s="403">
        <f>SUM(B3:B8)</f>
        <v>3827315</v>
      </c>
      <c r="C9" s="404">
        <f>SUM(C3:C8)</f>
        <v>4127724</v>
      </c>
      <c r="D9" s="856"/>
    </row>
    <row r="10" spans="1:4" ht="9.9499999999999993" customHeight="1" thickBot="1" x14ac:dyDescent="0.25">
      <c r="A10" s="866"/>
      <c r="B10" s="867"/>
      <c r="C10" s="867"/>
    </row>
    <row r="11" spans="1:4" ht="17.100000000000001" customHeight="1" thickBot="1" x14ac:dyDescent="0.25">
      <c r="A11" s="673" t="s">
        <v>385</v>
      </c>
      <c r="B11" s="864">
        <v>16799</v>
      </c>
      <c r="C11" s="865">
        <v>6560</v>
      </c>
    </row>
    <row r="12" spans="1:4" ht="17.100000000000001" customHeight="1" thickBot="1" x14ac:dyDescent="0.25">
      <c r="A12" s="673" t="s">
        <v>589</v>
      </c>
      <c r="B12" s="864">
        <v>3810516</v>
      </c>
      <c r="C12" s="865">
        <v>4121164</v>
      </c>
    </row>
    <row r="13" spans="1:4" x14ac:dyDescent="0.2">
      <c r="A13" s="425"/>
      <c r="B13" s="426"/>
      <c r="C13" s="857"/>
    </row>
    <row r="14" spans="1:4" x14ac:dyDescent="0.2">
      <c r="A14" s="459"/>
      <c r="B14" s="38"/>
      <c r="C14" s="38"/>
    </row>
    <row r="16" spans="1:4" x14ac:dyDescent="0.2">
      <c r="B16" s="615"/>
      <c r="C16" s="615"/>
    </row>
  </sheetData>
  <phoneticPr fontId="2" type="noConversion"/>
  <pageMargins left="0.17" right="0.28000000000000003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E74"/>
  <sheetViews>
    <sheetView workbookViewId="0">
      <selection activeCell="A18" sqref="A18"/>
    </sheetView>
  </sheetViews>
  <sheetFormatPr defaultRowHeight="10.5" x14ac:dyDescent="0.2"/>
  <cols>
    <col min="1" max="1" width="59.7109375" style="39" customWidth="1"/>
    <col min="2" max="3" width="15.7109375" style="39" customWidth="1"/>
    <col min="4" max="4" width="9.140625" style="222"/>
    <col min="5" max="5" width="13.7109375" style="222" bestFit="1" customWidth="1"/>
    <col min="6" max="16384" width="9.140625" style="222"/>
  </cols>
  <sheetData>
    <row r="1" spans="1:5" s="1685" customFormat="1" ht="15" x14ac:dyDescent="0.2">
      <c r="A1" s="1688" t="s">
        <v>489</v>
      </c>
      <c r="B1" s="39"/>
      <c r="C1" s="39"/>
    </row>
    <row r="2" spans="1:5" ht="17.100000000000001" customHeight="1" x14ac:dyDescent="0.2">
      <c r="A2" s="608"/>
      <c r="B2" s="609" t="s">
        <v>1108</v>
      </c>
      <c r="C2" s="610" t="s">
        <v>968</v>
      </c>
    </row>
    <row r="3" spans="1:5" ht="17.100000000000001" customHeight="1" thickBot="1" x14ac:dyDescent="0.25">
      <c r="A3" s="755" t="s">
        <v>0</v>
      </c>
      <c r="B3" s="868"/>
      <c r="C3" s="868"/>
    </row>
    <row r="4" spans="1:5" ht="17.100000000000001" customHeight="1" x14ac:dyDescent="0.2">
      <c r="A4" s="786" t="s">
        <v>106</v>
      </c>
      <c r="B4" s="787">
        <v>26492</v>
      </c>
      <c r="C4" s="788">
        <v>24819</v>
      </c>
    </row>
    <row r="5" spans="1:5" ht="17.100000000000001" customHeight="1" x14ac:dyDescent="0.2">
      <c r="A5" s="400" t="s">
        <v>39</v>
      </c>
      <c r="B5" s="789">
        <v>412278</v>
      </c>
      <c r="C5" s="790">
        <v>425309</v>
      </c>
    </row>
    <row r="6" spans="1:5" ht="17.100000000000001" hidden="1" customHeight="1" x14ac:dyDescent="0.2">
      <c r="A6" s="400" t="s">
        <v>107</v>
      </c>
      <c r="B6" s="789">
        <v>0</v>
      </c>
      <c r="C6" s="790">
        <v>0</v>
      </c>
    </row>
    <row r="7" spans="1:5" ht="17.100000000000001" customHeight="1" x14ac:dyDescent="0.2">
      <c r="A7" s="400" t="s">
        <v>108</v>
      </c>
      <c r="B7" s="789">
        <v>561832</v>
      </c>
      <c r="C7" s="790">
        <v>323815</v>
      </c>
    </row>
    <row r="8" spans="1:5" ht="17.100000000000001" customHeight="1" x14ac:dyDescent="0.2">
      <c r="A8" s="400" t="s">
        <v>109</v>
      </c>
      <c r="B8" s="789">
        <v>141842</v>
      </c>
      <c r="C8" s="790">
        <v>160502</v>
      </c>
    </row>
    <row r="9" spans="1:5" ht="17.100000000000001" customHeight="1" x14ac:dyDescent="0.2">
      <c r="A9" s="400" t="s">
        <v>110</v>
      </c>
      <c r="B9" s="789">
        <v>303608</v>
      </c>
      <c r="C9" s="790">
        <v>111711</v>
      </c>
    </row>
    <row r="10" spans="1:5" ht="17.100000000000001" customHeight="1" x14ac:dyDescent="0.2">
      <c r="A10" s="684" t="s">
        <v>910</v>
      </c>
      <c r="B10" s="789">
        <v>14241</v>
      </c>
      <c r="C10" s="733">
        <v>12012</v>
      </c>
    </row>
    <row r="11" spans="1:5" ht="17.100000000000001" customHeight="1" x14ac:dyDescent="0.2">
      <c r="A11" s="400" t="s">
        <v>114</v>
      </c>
      <c r="B11" s="789">
        <v>24102</v>
      </c>
      <c r="C11" s="733">
        <v>24581</v>
      </c>
    </row>
    <row r="12" spans="1:5" ht="17.100000000000001" customHeight="1" x14ac:dyDescent="0.2">
      <c r="A12" s="670" t="s">
        <v>117</v>
      </c>
      <c r="B12" s="869">
        <v>151083</v>
      </c>
      <c r="C12" s="1146">
        <v>165703</v>
      </c>
      <c r="E12" s="222" t="s">
        <v>364</v>
      </c>
    </row>
    <row r="13" spans="1:5" ht="17.100000000000001" customHeight="1" thickBot="1" x14ac:dyDescent="0.25">
      <c r="A13" s="799" t="s">
        <v>703</v>
      </c>
      <c r="B13" s="800">
        <v>128613</v>
      </c>
      <c r="C13" s="801">
        <v>101202</v>
      </c>
    </row>
    <row r="14" spans="1:5" ht="17.100000000000001" customHeight="1" thickBot="1" x14ac:dyDescent="0.25">
      <c r="A14" s="81" t="s">
        <v>149</v>
      </c>
      <c r="B14" s="403">
        <f>SUM(B4:B13)</f>
        <v>1764091</v>
      </c>
      <c r="C14" s="404">
        <f>SUM(C4:C13)</f>
        <v>1349654</v>
      </c>
    </row>
    <row r="18" spans="1:3" ht="15" x14ac:dyDescent="0.2">
      <c r="A18" s="1688" t="s">
        <v>911</v>
      </c>
    </row>
    <row r="19" spans="1:3" s="957" customFormat="1" ht="17.100000000000001" customHeight="1" x14ac:dyDescent="0.2">
      <c r="A19" s="608"/>
      <c r="B19" s="609" t="s">
        <v>1108</v>
      </c>
      <c r="C19" s="610" t="s">
        <v>968</v>
      </c>
    </row>
    <row r="20" spans="1:3" s="957" customFormat="1" ht="15" customHeight="1" thickBot="1" x14ac:dyDescent="0.25">
      <c r="A20" s="755" t="s">
        <v>912</v>
      </c>
      <c r="B20" s="868"/>
      <c r="C20" s="868"/>
    </row>
    <row r="21" spans="1:3" s="957" customFormat="1" ht="15" customHeight="1" thickBot="1" x14ac:dyDescent="0.25">
      <c r="A21" s="81" t="s">
        <v>922</v>
      </c>
      <c r="B21" s="961">
        <f>SUM(B22:B24)</f>
        <v>12012</v>
      </c>
      <c r="C21" s="962">
        <f>SUM(C22:C24)</f>
        <v>9015</v>
      </c>
    </row>
    <row r="22" spans="1:3" s="957" customFormat="1" ht="15" customHeight="1" x14ac:dyDescent="0.2">
      <c r="A22" s="949" t="s">
        <v>913</v>
      </c>
      <c r="B22" s="873">
        <v>6500</v>
      </c>
      <c r="C22" s="874">
        <v>4878</v>
      </c>
    </row>
    <row r="23" spans="1:3" s="957" customFormat="1" ht="15" customHeight="1" x14ac:dyDescent="0.2">
      <c r="A23" s="684" t="s">
        <v>914</v>
      </c>
      <c r="B23" s="789">
        <v>3386</v>
      </c>
      <c r="C23" s="790">
        <v>2635</v>
      </c>
    </row>
    <row r="24" spans="1:3" s="957" customFormat="1" ht="15" customHeight="1" thickBot="1" x14ac:dyDescent="0.25">
      <c r="A24" s="684" t="s">
        <v>959</v>
      </c>
      <c r="B24" s="789">
        <v>2126</v>
      </c>
      <c r="C24" s="790">
        <v>1502</v>
      </c>
    </row>
    <row r="25" spans="1:3" s="957" customFormat="1" ht="15" customHeight="1" thickBot="1" x14ac:dyDescent="0.25">
      <c r="A25" s="81" t="s">
        <v>916</v>
      </c>
      <c r="B25" s="961">
        <f>B26+B30+B34+B38+B42</f>
        <v>2229</v>
      </c>
      <c r="C25" s="962">
        <f>C26+C30+C34+C38+C42</f>
        <v>2997</v>
      </c>
    </row>
    <row r="26" spans="1:3" s="957" customFormat="1" ht="15" customHeight="1" thickBot="1" x14ac:dyDescent="0.25">
      <c r="A26" s="81" t="s">
        <v>917</v>
      </c>
      <c r="B26" s="961">
        <f>SUM(B27:B29)</f>
        <v>602</v>
      </c>
      <c r="C26" s="962">
        <f>SUM(C27:C29)</f>
        <v>616</v>
      </c>
    </row>
    <row r="27" spans="1:3" s="957" customFormat="1" ht="15" customHeight="1" x14ac:dyDescent="0.2">
      <c r="A27" s="400" t="s">
        <v>913</v>
      </c>
      <c r="B27" s="789">
        <v>314</v>
      </c>
      <c r="C27" s="790">
        <v>421</v>
      </c>
    </row>
    <row r="28" spans="1:3" s="957" customFormat="1" ht="15" customHeight="1" x14ac:dyDescent="0.2">
      <c r="A28" s="400" t="s">
        <v>914</v>
      </c>
      <c r="B28" s="789">
        <v>207</v>
      </c>
      <c r="C28" s="790">
        <v>148</v>
      </c>
    </row>
    <row r="29" spans="1:3" s="957" customFormat="1" ht="15" customHeight="1" thickBot="1" x14ac:dyDescent="0.25">
      <c r="A29" s="400" t="s">
        <v>959</v>
      </c>
      <c r="B29" s="789">
        <v>81</v>
      </c>
      <c r="C29" s="790">
        <v>47</v>
      </c>
    </row>
    <row r="30" spans="1:3" s="957" customFormat="1" ht="15" customHeight="1" thickBot="1" x14ac:dyDescent="0.25">
      <c r="A30" s="81" t="s">
        <v>918</v>
      </c>
      <c r="B30" s="961">
        <f>SUM(B31:B33)</f>
        <v>525</v>
      </c>
      <c r="C30" s="962">
        <f>SUM(C31:C33)</f>
        <v>417</v>
      </c>
    </row>
    <row r="31" spans="1:3" s="957" customFormat="1" ht="15" customHeight="1" x14ac:dyDescent="0.2">
      <c r="A31" s="400" t="s">
        <v>913</v>
      </c>
      <c r="B31" s="789">
        <v>166</v>
      </c>
      <c r="C31" s="790">
        <v>238</v>
      </c>
    </row>
    <row r="32" spans="1:3" s="957" customFormat="1" ht="15" customHeight="1" x14ac:dyDescent="0.2">
      <c r="A32" s="400" t="s">
        <v>914</v>
      </c>
      <c r="B32" s="789">
        <v>295</v>
      </c>
      <c r="C32" s="790">
        <v>112</v>
      </c>
    </row>
    <row r="33" spans="1:3" s="957" customFormat="1" ht="15" customHeight="1" thickBot="1" x14ac:dyDescent="0.25">
      <c r="A33" s="400" t="s">
        <v>959</v>
      </c>
      <c r="B33" s="789">
        <v>64</v>
      </c>
      <c r="C33" s="790">
        <v>67</v>
      </c>
    </row>
    <row r="34" spans="1:3" s="957" customFormat="1" ht="24.95" customHeight="1" thickBot="1" x14ac:dyDescent="0.25">
      <c r="A34" s="81" t="s">
        <v>954</v>
      </c>
      <c r="B34" s="961">
        <f>SUM(B35:B37)</f>
        <v>1965</v>
      </c>
      <c r="C34" s="962">
        <f>SUM(C35:C37)</f>
        <v>2352</v>
      </c>
    </row>
    <row r="35" spans="1:3" s="957" customFormat="1" ht="15" customHeight="1" x14ac:dyDescent="0.2">
      <c r="A35" s="400" t="s">
        <v>913</v>
      </c>
      <c r="B35" s="789">
        <v>728</v>
      </c>
      <c r="C35" s="790">
        <v>1153</v>
      </c>
    </row>
    <row r="36" spans="1:3" s="957" customFormat="1" ht="15" customHeight="1" x14ac:dyDescent="0.2">
      <c r="A36" s="400" t="s">
        <v>914</v>
      </c>
      <c r="B36" s="789">
        <v>508</v>
      </c>
      <c r="C36" s="790">
        <v>529</v>
      </c>
    </row>
    <row r="37" spans="1:3" s="957" customFormat="1" ht="15" customHeight="1" thickBot="1" x14ac:dyDescent="0.25">
      <c r="A37" s="400" t="s">
        <v>959</v>
      </c>
      <c r="B37" s="789">
        <v>729</v>
      </c>
      <c r="C37" s="790">
        <v>670</v>
      </c>
    </row>
    <row r="38" spans="1:3" s="957" customFormat="1" ht="15" customHeight="1" thickBot="1" x14ac:dyDescent="0.25">
      <c r="A38" s="81" t="s">
        <v>919</v>
      </c>
      <c r="B38" s="961">
        <f>SUM(B39:B41)</f>
        <v>0</v>
      </c>
      <c r="C38" s="962">
        <f>SUM(C39:C41)</f>
        <v>-1</v>
      </c>
    </row>
    <row r="39" spans="1:3" s="957" customFormat="1" ht="15" customHeight="1" thickBot="1" x14ac:dyDescent="0.25">
      <c r="A39" s="400" t="s">
        <v>913</v>
      </c>
      <c r="B39" s="789">
        <v>0</v>
      </c>
      <c r="C39" s="790">
        <v>-1</v>
      </c>
    </row>
    <row r="40" spans="1:3" s="957" customFormat="1" ht="17.100000000000001" hidden="1" customHeight="1" x14ac:dyDescent="0.2">
      <c r="A40" s="400" t="s">
        <v>914</v>
      </c>
      <c r="B40" s="789">
        <v>0</v>
      </c>
      <c r="C40" s="790">
        <v>0</v>
      </c>
    </row>
    <row r="41" spans="1:3" s="957" customFormat="1" ht="17.100000000000001" hidden="1" customHeight="1" thickBot="1" x14ac:dyDescent="0.25">
      <c r="A41" s="400" t="s">
        <v>915</v>
      </c>
      <c r="B41" s="789">
        <v>0</v>
      </c>
      <c r="C41" s="790">
        <v>0</v>
      </c>
    </row>
    <row r="42" spans="1:3" s="957" customFormat="1" ht="15" customHeight="1" thickBot="1" x14ac:dyDescent="0.25">
      <c r="A42" s="81" t="s">
        <v>920</v>
      </c>
      <c r="B42" s="961">
        <f>SUM(B43:B45)</f>
        <v>-863</v>
      </c>
      <c r="C42" s="962">
        <f>SUM(C43:C45)</f>
        <v>-387</v>
      </c>
    </row>
    <row r="43" spans="1:3" s="957" customFormat="1" ht="15" customHeight="1" x14ac:dyDescent="0.2">
      <c r="A43" s="400" t="s">
        <v>913</v>
      </c>
      <c r="B43" s="789">
        <v>-559</v>
      </c>
      <c r="C43" s="790">
        <v>-189</v>
      </c>
    </row>
    <row r="44" spans="1:3" s="957" customFormat="1" ht="15" customHeight="1" x14ac:dyDescent="0.2">
      <c r="A44" s="400" t="s">
        <v>914</v>
      </c>
      <c r="B44" s="789">
        <v>-15</v>
      </c>
      <c r="C44" s="790">
        <v>-38</v>
      </c>
    </row>
    <row r="45" spans="1:3" s="957" customFormat="1" ht="15" customHeight="1" thickBot="1" x14ac:dyDescent="0.25">
      <c r="A45" s="400" t="s">
        <v>959</v>
      </c>
      <c r="B45" s="789">
        <v>-289</v>
      </c>
      <c r="C45" s="790">
        <v>-160</v>
      </c>
    </row>
    <row r="46" spans="1:3" s="957" customFormat="1" ht="15" customHeight="1" thickBot="1" x14ac:dyDescent="0.25">
      <c r="A46" s="81" t="s">
        <v>921</v>
      </c>
      <c r="B46" s="961">
        <f>SUM(B47:B49)</f>
        <v>14241</v>
      </c>
      <c r="C46" s="962">
        <f>SUM(C47:C49)</f>
        <v>12012</v>
      </c>
    </row>
    <row r="47" spans="1:3" s="957" customFormat="1" ht="15" customHeight="1" x14ac:dyDescent="0.2">
      <c r="A47" s="949" t="s">
        <v>913</v>
      </c>
      <c r="B47" s="873">
        <f>B22+B27+B31+B35+B39+B43</f>
        <v>7149</v>
      </c>
      <c r="C47" s="874">
        <v>6500</v>
      </c>
    </row>
    <row r="48" spans="1:3" s="957" customFormat="1" ht="15" customHeight="1" x14ac:dyDescent="0.2">
      <c r="A48" s="684" t="s">
        <v>914</v>
      </c>
      <c r="B48" s="789">
        <f t="shared" ref="B48:B49" si="0">B23+B28+B32+B36+B40+B44</f>
        <v>4381</v>
      </c>
      <c r="C48" s="790">
        <v>3386</v>
      </c>
    </row>
    <row r="49" spans="1:3" s="957" customFormat="1" ht="15" customHeight="1" thickBot="1" x14ac:dyDescent="0.25">
      <c r="A49" s="680" t="s">
        <v>959</v>
      </c>
      <c r="B49" s="800">
        <f t="shared" si="0"/>
        <v>2711</v>
      </c>
      <c r="C49" s="801">
        <v>2126</v>
      </c>
    </row>
    <row r="50" spans="1:3" ht="11.25" thickBot="1" x14ac:dyDescent="0.25">
      <c r="C50" s="871"/>
    </row>
    <row r="51" spans="1:3" s="389" customFormat="1" ht="15" customHeight="1" thickBot="1" x14ac:dyDescent="0.25">
      <c r="A51" s="81" t="s">
        <v>385</v>
      </c>
      <c r="B51" s="510">
        <f>SUM(B52:B54)</f>
        <v>1136</v>
      </c>
      <c r="C51" s="511">
        <f>SUM(C52:C54)</f>
        <v>1032</v>
      </c>
    </row>
    <row r="52" spans="1:3" s="957" customFormat="1" ht="15" customHeight="1" x14ac:dyDescent="0.2">
      <c r="A52" s="949" t="s">
        <v>913</v>
      </c>
      <c r="B52" s="963">
        <v>865</v>
      </c>
      <c r="C52" s="964">
        <v>794</v>
      </c>
    </row>
    <row r="53" spans="1:3" s="957" customFormat="1" ht="15" customHeight="1" x14ac:dyDescent="0.2">
      <c r="A53" s="684" t="s">
        <v>914</v>
      </c>
      <c r="B53" s="789">
        <v>223</v>
      </c>
      <c r="C53" s="790">
        <v>194</v>
      </c>
    </row>
    <row r="54" spans="1:3" s="957" customFormat="1" ht="15" customHeight="1" thickBot="1" x14ac:dyDescent="0.25">
      <c r="A54" s="680" t="s">
        <v>959</v>
      </c>
      <c r="B54" s="965">
        <v>48</v>
      </c>
      <c r="C54" s="966">
        <v>44</v>
      </c>
    </row>
    <row r="55" spans="1:3" s="389" customFormat="1" ht="15" customHeight="1" thickBot="1" x14ac:dyDescent="0.25">
      <c r="A55" s="81" t="s">
        <v>589</v>
      </c>
      <c r="B55" s="510">
        <f>SUM(B56:B58)</f>
        <v>13105</v>
      </c>
      <c r="C55" s="511">
        <f>SUM(C56:C58)</f>
        <v>10980</v>
      </c>
    </row>
    <row r="56" spans="1:3" s="957" customFormat="1" ht="15" customHeight="1" x14ac:dyDescent="0.2">
      <c r="A56" s="949" t="s">
        <v>913</v>
      </c>
      <c r="B56" s="963">
        <v>6284</v>
      </c>
      <c r="C56" s="964">
        <v>5706</v>
      </c>
    </row>
    <row r="57" spans="1:3" s="957" customFormat="1" ht="15" customHeight="1" x14ac:dyDescent="0.2">
      <c r="A57" s="684" t="s">
        <v>914</v>
      </c>
      <c r="B57" s="789">
        <v>4158</v>
      </c>
      <c r="C57" s="790">
        <v>3192</v>
      </c>
    </row>
    <row r="58" spans="1:3" s="957" customFormat="1" ht="15" customHeight="1" thickBot="1" x14ac:dyDescent="0.25">
      <c r="A58" s="680" t="s">
        <v>959</v>
      </c>
      <c r="B58" s="965">
        <v>2663</v>
      </c>
      <c r="C58" s="966">
        <v>2082</v>
      </c>
    </row>
    <row r="60" spans="1:3" ht="15" x14ac:dyDescent="0.2">
      <c r="A60" s="1688" t="s">
        <v>923</v>
      </c>
    </row>
    <row r="61" spans="1:3" s="957" customFormat="1" ht="17.100000000000001" customHeight="1" x14ac:dyDescent="0.2">
      <c r="A61" s="608"/>
      <c r="B61" s="609" t="s">
        <v>1108</v>
      </c>
      <c r="C61" s="610" t="s">
        <v>968</v>
      </c>
    </row>
    <row r="62" spans="1:3" s="957" customFormat="1" ht="15" customHeight="1" thickBot="1" x14ac:dyDescent="0.25">
      <c r="A62" s="755" t="s">
        <v>923</v>
      </c>
      <c r="B62" s="868"/>
      <c r="C62" s="868"/>
    </row>
    <row r="63" spans="1:3" s="957" customFormat="1" ht="15" customHeight="1" thickBot="1" x14ac:dyDescent="0.25">
      <c r="A63" s="81" t="s">
        <v>924</v>
      </c>
      <c r="B63" s="961">
        <f>SUM(B64:B66)</f>
        <v>488</v>
      </c>
      <c r="C63" s="962">
        <f>SUM(C64:C66)</f>
        <v>1678</v>
      </c>
    </row>
    <row r="64" spans="1:3" s="957" customFormat="1" ht="15" customHeight="1" x14ac:dyDescent="0.2">
      <c r="A64" s="949" t="s">
        <v>913</v>
      </c>
      <c r="B64" s="873">
        <v>193</v>
      </c>
      <c r="C64" s="874">
        <v>774</v>
      </c>
    </row>
    <row r="65" spans="1:3" s="957" customFormat="1" ht="15" customHeight="1" x14ac:dyDescent="0.2">
      <c r="A65" s="684" t="s">
        <v>914</v>
      </c>
      <c r="B65" s="789">
        <v>134</v>
      </c>
      <c r="C65" s="790">
        <v>424</v>
      </c>
    </row>
    <row r="66" spans="1:3" s="957" customFormat="1" ht="15" customHeight="1" thickBot="1" x14ac:dyDescent="0.25">
      <c r="A66" s="684" t="s">
        <v>915</v>
      </c>
      <c r="B66" s="789">
        <v>161</v>
      </c>
      <c r="C66" s="790">
        <v>480</v>
      </c>
    </row>
    <row r="67" spans="1:3" s="957" customFormat="1" ht="15" customHeight="1" thickBot="1" x14ac:dyDescent="0.25">
      <c r="A67" s="81" t="s">
        <v>925</v>
      </c>
      <c r="B67" s="961">
        <f>SUM(B68:B70)</f>
        <v>489</v>
      </c>
      <c r="C67" s="962">
        <f>SUM(C68:C70)</f>
        <v>332</v>
      </c>
    </row>
    <row r="68" spans="1:3" s="957" customFormat="1" ht="15" customHeight="1" x14ac:dyDescent="0.2">
      <c r="A68" s="949" t="s">
        <v>913</v>
      </c>
      <c r="B68" s="873">
        <v>262</v>
      </c>
      <c r="C68" s="874">
        <v>93</v>
      </c>
    </row>
    <row r="69" spans="1:3" s="957" customFormat="1" ht="15" customHeight="1" x14ac:dyDescent="0.2">
      <c r="A69" s="684" t="s">
        <v>914</v>
      </c>
      <c r="B69" s="789">
        <v>-52</v>
      </c>
      <c r="C69" s="790">
        <v>204</v>
      </c>
    </row>
    <row r="70" spans="1:3" s="957" customFormat="1" ht="15" customHeight="1" thickBot="1" x14ac:dyDescent="0.25">
      <c r="A70" s="684" t="s">
        <v>959</v>
      </c>
      <c r="B70" s="789">
        <v>279</v>
      </c>
      <c r="C70" s="790">
        <v>35</v>
      </c>
    </row>
    <row r="71" spans="1:3" s="957" customFormat="1" ht="15" customHeight="1" thickBot="1" x14ac:dyDescent="0.25">
      <c r="A71" s="81" t="s">
        <v>926</v>
      </c>
      <c r="B71" s="961">
        <f>SUM(B72:B74)</f>
        <v>988</v>
      </c>
      <c r="C71" s="962">
        <f>SUM(C72:C74)</f>
        <v>342</v>
      </c>
    </row>
    <row r="72" spans="1:3" s="957" customFormat="1" ht="15" customHeight="1" x14ac:dyDescent="0.2">
      <c r="A72" s="949" t="s">
        <v>913</v>
      </c>
      <c r="B72" s="873">
        <v>273</v>
      </c>
      <c r="C72" s="874">
        <v>286</v>
      </c>
    </row>
    <row r="73" spans="1:3" s="957" customFormat="1" ht="15" customHeight="1" x14ac:dyDescent="0.2">
      <c r="A73" s="684" t="s">
        <v>914</v>
      </c>
      <c r="B73" s="789">
        <v>426</v>
      </c>
      <c r="C73" s="790">
        <v>-99</v>
      </c>
    </row>
    <row r="74" spans="1:3" s="957" customFormat="1" ht="15" customHeight="1" x14ac:dyDescent="0.2">
      <c r="A74" s="684" t="s">
        <v>959</v>
      </c>
      <c r="B74" s="789">
        <v>289</v>
      </c>
      <c r="C74" s="790">
        <v>155</v>
      </c>
    </row>
  </sheetData>
  <phoneticPr fontId="2" type="noConversion"/>
  <pageMargins left="0.36" right="0.47" top="1" bottom="1" header="0.5" footer="0.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E84"/>
  <sheetViews>
    <sheetView workbookViewId="0">
      <selection activeCell="A10" sqref="A10"/>
    </sheetView>
  </sheetViews>
  <sheetFormatPr defaultRowHeight="10.5" x14ac:dyDescent="0.2"/>
  <cols>
    <col min="1" max="1" width="59.7109375" style="247" customWidth="1"/>
    <col min="2" max="3" width="15.7109375" style="247" customWidth="1"/>
    <col min="4" max="16384" width="9.140625" style="217"/>
  </cols>
  <sheetData>
    <row r="1" spans="1:5" ht="15" x14ac:dyDescent="0.2">
      <c r="A1" s="1688" t="s">
        <v>492</v>
      </c>
    </row>
    <row r="2" spans="1:5" ht="17.100000000000001" customHeight="1" x14ac:dyDescent="0.2">
      <c r="A2" s="608"/>
      <c r="B2" s="609" t="s">
        <v>1108</v>
      </c>
      <c r="C2" s="610" t="s">
        <v>968</v>
      </c>
      <c r="D2" s="222"/>
      <c r="E2" s="222"/>
    </row>
    <row r="3" spans="1:5" ht="17.100000000000001" customHeight="1" x14ac:dyDescent="0.2">
      <c r="A3" s="668" t="s">
        <v>254</v>
      </c>
      <c r="B3" s="873">
        <v>45606</v>
      </c>
      <c r="C3" s="874">
        <v>49613</v>
      </c>
      <c r="D3" s="222"/>
      <c r="E3" s="222"/>
    </row>
    <row r="4" spans="1:5" ht="17.100000000000001" customHeight="1" x14ac:dyDescent="0.2">
      <c r="A4" s="400" t="s">
        <v>315</v>
      </c>
      <c r="B4" s="789">
        <v>99582</v>
      </c>
      <c r="C4" s="790">
        <v>96933</v>
      </c>
      <c r="D4" s="222"/>
      <c r="E4" s="222"/>
    </row>
    <row r="5" spans="1:5" ht="17.100000000000001" hidden="1" customHeight="1" x14ac:dyDescent="0.2">
      <c r="A5" s="400" t="s">
        <v>173</v>
      </c>
      <c r="B5" s="789">
        <v>0</v>
      </c>
      <c r="C5" s="790">
        <v>0</v>
      </c>
      <c r="D5" s="222"/>
      <c r="E5" s="222"/>
    </row>
    <row r="6" spans="1:5" ht="17.100000000000001" customHeight="1" thickBot="1" x14ac:dyDescent="0.25">
      <c r="A6" s="400" t="s">
        <v>510</v>
      </c>
      <c r="B6" s="789">
        <v>80228</v>
      </c>
      <c r="C6" s="790">
        <v>30335</v>
      </c>
      <c r="D6" s="222"/>
      <c r="E6" s="222"/>
    </row>
    <row r="7" spans="1:5" ht="17.100000000000001" customHeight="1" thickBot="1" x14ac:dyDescent="0.25">
      <c r="A7" s="81" t="s">
        <v>593</v>
      </c>
      <c r="B7" s="403">
        <f>SUM(B3:B6)</f>
        <v>225416</v>
      </c>
      <c r="C7" s="404">
        <f>SUM(C3:C6)</f>
        <v>176881</v>
      </c>
      <c r="D7" s="222"/>
      <c r="E7" s="222"/>
    </row>
    <row r="8" spans="1:5" ht="17.100000000000001" customHeight="1" x14ac:dyDescent="0.2">
      <c r="B8" s="598"/>
      <c r="C8" s="598"/>
    </row>
    <row r="9" spans="1:5" ht="17.100000000000001" customHeight="1" x14ac:dyDescent="0.2">
      <c r="A9" s="459"/>
      <c r="B9" s="872"/>
      <c r="C9" s="872"/>
    </row>
    <row r="10" spans="1:5" ht="17.100000000000001" customHeight="1" x14ac:dyDescent="0.2">
      <c r="A10" s="1688" t="s">
        <v>142</v>
      </c>
      <c r="B10" s="598"/>
      <c r="C10" s="598"/>
    </row>
    <row r="11" spans="1:5" ht="17.100000000000001" customHeight="1" x14ac:dyDescent="0.2">
      <c r="A11" s="608"/>
      <c r="B11" s="609" t="s">
        <v>1108</v>
      </c>
      <c r="C11" s="610" t="s">
        <v>968</v>
      </c>
    </row>
    <row r="12" spans="1:5" ht="17.100000000000001" customHeight="1" thickBot="1" x14ac:dyDescent="0.25">
      <c r="A12" s="437" t="s">
        <v>137</v>
      </c>
      <c r="B12" s="599">
        <f>SUM(B13:B16)</f>
        <v>176881</v>
      </c>
      <c r="C12" s="600">
        <f>SUM(C13:C16)</f>
        <v>228228</v>
      </c>
    </row>
    <row r="13" spans="1:5" ht="17.100000000000001" customHeight="1" x14ac:dyDescent="0.2">
      <c r="A13" s="786" t="s">
        <v>255</v>
      </c>
      <c r="B13" s="787">
        <v>49613</v>
      </c>
      <c r="C13" s="788">
        <v>56068</v>
      </c>
    </row>
    <row r="14" spans="1:5" ht="17.100000000000001" customHeight="1" x14ac:dyDescent="0.2">
      <c r="A14" s="400" t="s">
        <v>315</v>
      </c>
      <c r="B14" s="789">
        <v>96933</v>
      </c>
      <c r="C14" s="790">
        <v>56275</v>
      </c>
    </row>
    <row r="15" spans="1:5" ht="17.100000000000001" customHeight="1" x14ac:dyDescent="0.2">
      <c r="A15" s="670" t="s">
        <v>173</v>
      </c>
      <c r="B15" s="869">
        <v>0</v>
      </c>
      <c r="C15" s="870">
        <v>87168</v>
      </c>
    </row>
    <row r="16" spans="1:5" ht="17.100000000000001" customHeight="1" thickBot="1" x14ac:dyDescent="0.25">
      <c r="A16" s="799" t="s">
        <v>510</v>
      </c>
      <c r="B16" s="800">
        <v>30335</v>
      </c>
      <c r="C16" s="801">
        <v>28717</v>
      </c>
    </row>
    <row r="17" spans="1:3" ht="17.100000000000001" customHeight="1" thickBot="1" x14ac:dyDescent="0.25">
      <c r="A17" s="429" t="s">
        <v>205</v>
      </c>
      <c r="B17" s="403">
        <f>B18+B23+B28+B29+B30+B31+B32+B33</f>
        <v>48535</v>
      </c>
      <c r="C17" s="404">
        <f>C18+C23+C28+C29+C30+C31+C32+C33</f>
        <v>-51347</v>
      </c>
    </row>
    <row r="18" spans="1:3" ht="17.100000000000001" customHeight="1" thickBot="1" x14ac:dyDescent="0.25">
      <c r="A18" s="604" t="s">
        <v>187</v>
      </c>
      <c r="B18" s="605">
        <f>SUM(B19:B22)</f>
        <v>215357</v>
      </c>
      <c r="C18" s="606">
        <f>SUM(C19:C22)</f>
        <v>254601</v>
      </c>
    </row>
    <row r="19" spans="1:3" ht="17.100000000000001" customHeight="1" x14ac:dyDescent="0.2">
      <c r="A19" s="877" t="s">
        <v>269</v>
      </c>
      <c r="B19" s="878">
        <v>146689</v>
      </c>
      <c r="C19" s="879">
        <v>144061</v>
      </c>
    </row>
    <row r="20" spans="1:3" ht="17.100000000000001" customHeight="1" x14ac:dyDescent="0.2">
      <c r="A20" s="59" t="s">
        <v>136</v>
      </c>
      <c r="B20" s="875">
        <v>8762</v>
      </c>
      <c r="C20" s="876">
        <v>51705</v>
      </c>
    </row>
    <row r="21" spans="1:3" ht="17.100000000000001" customHeight="1" x14ac:dyDescent="0.2">
      <c r="A21" s="59" t="s">
        <v>174</v>
      </c>
      <c r="B21" s="875">
        <v>0</v>
      </c>
      <c r="C21" s="876">
        <v>48387</v>
      </c>
    </row>
    <row r="22" spans="1:3" ht="17.100000000000001" customHeight="1" thickBot="1" x14ac:dyDescent="0.25">
      <c r="A22" s="59" t="s">
        <v>188</v>
      </c>
      <c r="B22" s="875">
        <v>59906</v>
      </c>
      <c r="C22" s="876">
        <v>10448</v>
      </c>
    </row>
    <row r="23" spans="1:3" ht="17.100000000000001" customHeight="1" thickBot="1" x14ac:dyDescent="0.25">
      <c r="A23" s="604" t="s">
        <v>189</v>
      </c>
      <c r="B23" s="605">
        <f>SUM(B24:B27)</f>
        <v>-150761</v>
      </c>
      <c r="C23" s="606">
        <f>SUM(C24:C27)</f>
        <v>-151067</v>
      </c>
    </row>
    <row r="24" spans="1:3" ht="17.100000000000001" customHeight="1" x14ac:dyDescent="0.2">
      <c r="A24" s="877" t="s">
        <v>269</v>
      </c>
      <c r="B24" s="878">
        <v>-150761</v>
      </c>
      <c r="C24" s="879">
        <v>-150716</v>
      </c>
    </row>
    <row r="25" spans="1:3" ht="17.100000000000001" customHeight="1" x14ac:dyDescent="0.2">
      <c r="A25" s="59" t="s">
        <v>136</v>
      </c>
      <c r="B25" s="875">
        <v>0</v>
      </c>
      <c r="C25" s="876">
        <v>-351</v>
      </c>
    </row>
    <row r="26" spans="1:3" ht="17.100000000000001" hidden="1" customHeight="1" x14ac:dyDescent="0.2">
      <c r="A26" s="59" t="s">
        <v>174</v>
      </c>
      <c r="B26" s="875">
        <v>0</v>
      </c>
      <c r="C26" s="876">
        <v>0</v>
      </c>
    </row>
    <row r="27" spans="1:3" ht="17.100000000000001" hidden="1" customHeight="1" thickBot="1" x14ac:dyDescent="0.25">
      <c r="A27" s="880" t="s">
        <v>188</v>
      </c>
      <c r="B27" s="881">
        <v>0</v>
      </c>
      <c r="C27" s="882">
        <v>0</v>
      </c>
    </row>
    <row r="28" spans="1:3" ht="17.100000000000001" customHeight="1" x14ac:dyDescent="0.2">
      <c r="A28" s="512" t="s">
        <v>138</v>
      </c>
      <c r="B28" s="513">
        <v>-16167</v>
      </c>
      <c r="C28" s="514">
        <v>-19548</v>
      </c>
    </row>
    <row r="29" spans="1:3" ht="17.100000000000001" hidden="1" customHeight="1" x14ac:dyDescent="0.2">
      <c r="A29" s="471" t="s">
        <v>662</v>
      </c>
      <c r="B29" s="406">
        <v>0</v>
      </c>
      <c r="C29" s="502">
        <v>0</v>
      </c>
    </row>
    <row r="30" spans="1:3" ht="17.100000000000001" customHeight="1" x14ac:dyDescent="0.2">
      <c r="A30" s="549" t="s">
        <v>1269</v>
      </c>
      <c r="B30" s="406">
        <v>37</v>
      </c>
      <c r="C30" s="502">
        <v>0</v>
      </c>
    </row>
    <row r="31" spans="1:3" ht="17.100000000000001" customHeight="1" x14ac:dyDescent="0.2">
      <c r="A31" s="549" t="s">
        <v>1069</v>
      </c>
      <c r="B31" s="406">
        <v>0</v>
      </c>
      <c r="C31" s="502">
        <v>-135555</v>
      </c>
    </row>
    <row r="32" spans="1:3" ht="17.100000000000001" customHeight="1" thickBot="1" x14ac:dyDescent="0.25">
      <c r="A32" s="471" t="s">
        <v>702</v>
      </c>
      <c r="B32" s="406">
        <v>69</v>
      </c>
      <c r="C32" s="502">
        <v>222</v>
      </c>
    </row>
    <row r="33" spans="1:4" ht="17.100000000000001" hidden="1" customHeight="1" thickBot="1" x14ac:dyDescent="0.25">
      <c r="A33" s="471" t="s">
        <v>703</v>
      </c>
      <c r="B33" s="406">
        <v>0</v>
      </c>
      <c r="C33" s="502">
        <v>0</v>
      </c>
    </row>
    <row r="34" spans="1:4" ht="17.100000000000001" customHeight="1" thickBot="1" x14ac:dyDescent="0.25">
      <c r="A34" s="81" t="s">
        <v>139</v>
      </c>
      <c r="B34" s="403">
        <f>B12+B17</f>
        <v>225416</v>
      </c>
      <c r="C34" s="404">
        <f>C12+C17</f>
        <v>176881</v>
      </c>
    </row>
    <row r="35" spans="1:4" ht="17.100000000000001" customHeight="1" x14ac:dyDescent="0.2">
      <c r="A35" s="786" t="s">
        <v>268</v>
      </c>
      <c r="B35" s="787">
        <v>45606</v>
      </c>
      <c r="C35" s="788">
        <v>49613</v>
      </c>
    </row>
    <row r="36" spans="1:4" ht="17.100000000000001" customHeight="1" x14ac:dyDescent="0.2">
      <c r="A36" s="400" t="s">
        <v>315</v>
      </c>
      <c r="B36" s="789">
        <v>99582</v>
      </c>
      <c r="C36" s="790">
        <v>96933</v>
      </c>
    </row>
    <row r="37" spans="1:4" ht="17.100000000000001" hidden="1" customHeight="1" x14ac:dyDescent="0.2">
      <c r="A37" s="670" t="s">
        <v>173</v>
      </c>
      <c r="B37" s="869">
        <v>0</v>
      </c>
      <c r="C37" s="870">
        <v>0</v>
      </c>
    </row>
    <row r="38" spans="1:4" ht="17.100000000000001" customHeight="1" thickBot="1" x14ac:dyDescent="0.25">
      <c r="A38" s="799" t="s">
        <v>510</v>
      </c>
      <c r="B38" s="800">
        <v>80228</v>
      </c>
      <c r="C38" s="801">
        <v>30335</v>
      </c>
    </row>
    <row r="39" spans="1:4" ht="17.100000000000001" customHeight="1" x14ac:dyDescent="0.2">
      <c r="A39" s="871"/>
      <c r="B39" s="216"/>
      <c r="C39" s="216"/>
    </row>
    <row r="40" spans="1:4" ht="17.100000000000001" customHeight="1" x14ac:dyDescent="0.2">
      <c r="A40" s="459"/>
      <c r="B40" s="597"/>
      <c r="C40" s="597"/>
    </row>
    <row r="41" spans="1:4" ht="17.100000000000001" customHeight="1" x14ac:dyDescent="0.2">
      <c r="A41" s="1688" t="s">
        <v>1314</v>
      </c>
      <c r="B41" s="246"/>
      <c r="C41" s="246"/>
    </row>
    <row r="42" spans="1:4" ht="17.100000000000001" customHeight="1" x14ac:dyDescent="0.2">
      <c r="A42" s="608"/>
      <c r="B42" s="609" t="s">
        <v>1108</v>
      </c>
      <c r="C42" s="610" t="s">
        <v>968</v>
      </c>
      <c r="D42" s="222"/>
    </row>
    <row r="43" spans="1:4" ht="17.100000000000001" customHeight="1" thickBot="1" x14ac:dyDescent="0.25">
      <c r="A43" s="68" t="s">
        <v>762</v>
      </c>
      <c r="B43" s="676"/>
      <c r="C43" s="676"/>
      <c r="D43" s="222"/>
    </row>
    <row r="44" spans="1:4" ht="17.100000000000001" customHeight="1" x14ac:dyDescent="0.2">
      <c r="A44" s="691" t="s">
        <v>97</v>
      </c>
      <c r="B44" s="883">
        <v>26066206</v>
      </c>
      <c r="C44" s="724">
        <v>23435879</v>
      </c>
      <c r="D44" s="222"/>
    </row>
    <row r="45" spans="1:4" ht="24.95" customHeight="1" thickBot="1" x14ac:dyDescent="0.25">
      <c r="A45" s="685" t="s">
        <v>15</v>
      </c>
      <c r="B45" s="761">
        <v>-31147</v>
      </c>
      <c r="C45" s="839">
        <v>-27693</v>
      </c>
      <c r="D45" s="222"/>
    </row>
    <row r="46" spans="1:4" ht="17.100000000000001" customHeight="1" thickBot="1" x14ac:dyDescent="0.25">
      <c r="A46" s="81" t="s">
        <v>103</v>
      </c>
      <c r="B46" s="410">
        <f>SUM(B44:B45)</f>
        <v>26035059</v>
      </c>
      <c r="C46" s="409">
        <f>SUM(C44:C45)</f>
        <v>23408186</v>
      </c>
      <c r="D46" s="222"/>
    </row>
    <row r="47" spans="1:4" ht="5.0999999999999996" customHeight="1" thickBot="1" x14ac:dyDescent="0.25">
      <c r="A47" s="683"/>
      <c r="B47" s="455"/>
      <c r="C47" s="633"/>
      <c r="D47" s="222"/>
    </row>
    <row r="48" spans="1:4" ht="17.100000000000001" customHeight="1" thickBot="1" x14ac:dyDescent="0.25">
      <c r="A48" s="481" t="s">
        <v>104</v>
      </c>
      <c r="B48" s="884"/>
      <c r="C48" s="636"/>
      <c r="D48" s="222"/>
    </row>
    <row r="49" spans="1:4" ht="17.100000000000001" customHeight="1" x14ac:dyDescent="0.2">
      <c r="A49" s="677" t="s">
        <v>97</v>
      </c>
      <c r="B49" s="758">
        <v>28259</v>
      </c>
      <c r="C49" s="679">
        <v>57900</v>
      </c>
      <c r="D49" s="222"/>
    </row>
    <row r="50" spans="1:4" ht="24.95" customHeight="1" thickBot="1" x14ac:dyDescent="0.25">
      <c r="A50" s="680" t="s">
        <v>16</v>
      </c>
      <c r="B50" s="885">
        <v>-14459</v>
      </c>
      <c r="C50" s="682">
        <v>-21920</v>
      </c>
      <c r="D50" s="222"/>
    </row>
    <row r="51" spans="1:4" ht="17.100000000000001" customHeight="1" thickBot="1" x14ac:dyDescent="0.25">
      <c r="A51" s="81" t="s">
        <v>103</v>
      </c>
      <c r="B51" s="410">
        <f>SUM(B49:B50)</f>
        <v>13800</v>
      </c>
      <c r="C51" s="409">
        <f>SUM(C49:C50)</f>
        <v>35980</v>
      </c>
      <c r="D51" s="222"/>
    </row>
    <row r="52" spans="1:4" ht="17.100000000000001" customHeight="1" x14ac:dyDescent="0.2">
      <c r="B52" s="598"/>
      <c r="C52" s="598"/>
    </row>
    <row r="53" spans="1:4" ht="17.100000000000001" customHeight="1" x14ac:dyDescent="0.2">
      <c r="A53" s="459"/>
      <c r="B53" s="597"/>
      <c r="C53" s="597"/>
    </row>
    <row r="55" spans="1:4" x14ac:dyDescent="0.2">
      <c r="C55" s="243"/>
    </row>
    <row r="56" spans="1:4" x14ac:dyDescent="0.2">
      <c r="C56" s="243"/>
    </row>
    <row r="57" spans="1:4" x14ac:dyDescent="0.2">
      <c r="C57" s="243"/>
    </row>
    <row r="58" spans="1:4" x14ac:dyDescent="0.2">
      <c r="C58" s="243"/>
    </row>
    <row r="59" spans="1:4" x14ac:dyDescent="0.2">
      <c r="C59" s="243"/>
    </row>
    <row r="60" spans="1:4" x14ac:dyDescent="0.2">
      <c r="C60" s="243"/>
    </row>
    <row r="61" spans="1:4" x14ac:dyDescent="0.2">
      <c r="C61" s="243"/>
    </row>
    <row r="62" spans="1:4" x14ac:dyDescent="0.2">
      <c r="C62" s="243"/>
    </row>
    <row r="63" spans="1:4" x14ac:dyDescent="0.2">
      <c r="C63" s="243"/>
    </row>
    <row r="64" spans="1:4" x14ac:dyDescent="0.2">
      <c r="C64" s="243"/>
    </row>
    <row r="65" spans="3:3" x14ac:dyDescent="0.2">
      <c r="C65" s="243"/>
    </row>
    <row r="66" spans="3:3" x14ac:dyDescent="0.2">
      <c r="C66" s="243"/>
    </row>
    <row r="67" spans="3:3" x14ac:dyDescent="0.2">
      <c r="C67" s="243"/>
    </row>
    <row r="68" spans="3:3" x14ac:dyDescent="0.2">
      <c r="C68" s="243"/>
    </row>
    <row r="69" spans="3:3" x14ac:dyDescent="0.2">
      <c r="C69" s="243"/>
    </row>
    <row r="70" spans="3:3" x14ac:dyDescent="0.2">
      <c r="C70" s="243"/>
    </row>
    <row r="71" spans="3:3" x14ac:dyDescent="0.2">
      <c r="C71" s="243"/>
    </row>
    <row r="72" spans="3:3" x14ac:dyDescent="0.2">
      <c r="C72" s="243"/>
    </row>
    <row r="73" spans="3:3" x14ac:dyDescent="0.2">
      <c r="C73" s="243"/>
    </row>
    <row r="74" spans="3:3" x14ac:dyDescent="0.2">
      <c r="C74" s="243"/>
    </row>
    <row r="75" spans="3:3" x14ac:dyDescent="0.2">
      <c r="C75" s="243"/>
    </row>
    <row r="76" spans="3:3" x14ac:dyDescent="0.2">
      <c r="C76" s="243"/>
    </row>
    <row r="77" spans="3:3" x14ac:dyDescent="0.2">
      <c r="C77" s="243"/>
    </row>
    <row r="78" spans="3:3" x14ac:dyDescent="0.2">
      <c r="C78" s="243"/>
    </row>
    <row r="79" spans="3:3" x14ac:dyDescent="0.2">
      <c r="C79" s="243"/>
    </row>
    <row r="80" spans="3:3" x14ac:dyDescent="0.2">
      <c r="C80" s="243"/>
    </row>
    <row r="81" spans="3:3" x14ac:dyDescent="0.2">
      <c r="C81" s="243"/>
    </row>
    <row r="82" spans="3:3" x14ac:dyDescent="0.2">
      <c r="C82" s="243"/>
    </row>
    <row r="83" spans="3:3" x14ac:dyDescent="0.2">
      <c r="C83" s="243"/>
    </row>
    <row r="84" spans="3:3" x14ac:dyDescent="0.2">
      <c r="C84" s="243"/>
    </row>
  </sheetData>
  <phoneticPr fontId="2" type="noConversion"/>
  <pageMargins left="0.28999999999999998" right="0.4" top="1" bottom="1" header="0.5" footer="0.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>
    <pageSetUpPr fitToPage="1"/>
  </sheetPr>
  <dimension ref="A1:O73"/>
  <sheetViews>
    <sheetView workbookViewId="0"/>
  </sheetViews>
  <sheetFormatPr defaultRowHeight="10.5" x14ac:dyDescent="0.2"/>
  <cols>
    <col min="1" max="1" width="60.42578125" style="39" customWidth="1"/>
    <col min="2" max="3" width="15" style="388" customWidth="1"/>
    <col min="4" max="4" width="15" style="39" customWidth="1"/>
    <col min="5" max="6" width="15" style="39" hidden="1" customWidth="1"/>
    <col min="7" max="8" width="15" style="39" customWidth="1"/>
    <col min="9" max="16384" width="9.140625" style="39"/>
  </cols>
  <sheetData>
    <row r="1" spans="1:14" ht="15" x14ac:dyDescent="0.2">
      <c r="A1" s="1688" t="s">
        <v>1332</v>
      </c>
    </row>
    <row r="2" spans="1:14" s="871" customFormat="1" ht="45" customHeight="1" x14ac:dyDescent="0.2">
      <c r="A2" s="430" t="s">
        <v>462</v>
      </c>
      <c r="B2" s="896" t="s">
        <v>1173</v>
      </c>
      <c r="C2" s="896" t="s">
        <v>649</v>
      </c>
      <c r="D2" s="896" t="s">
        <v>650</v>
      </c>
      <c r="E2" s="896" t="s">
        <v>652</v>
      </c>
      <c r="F2" s="896" t="s">
        <v>301</v>
      </c>
      <c r="G2" s="896" t="s">
        <v>653</v>
      </c>
      <c r="H2" s="897" t="s">
        <v>1174</v>
      </c>
      <c r="I2" s="127"/>
    </row>
    <row r="3" spans="1:14" s="871" customFormat="1" ht="17.100000000000001" customHeight="1" x14ac:dyDescent="0.2">
      <c r="A3" s="1117" t="s">
        <v>200</v>
      </c>
      <c r="B3" s="1118">
        <f t="shared" ref="B3:B12" si="0">H18</f>
        <v>76855</v>
      </c>
      <c r="C3" s="1118">
        <v>12255</v>
      </c>
      <c r="D3" s="1118">
        <v>0</v>
      </c>
      <c r="E3" s="1118"/>
      <c r="F3" s="1118"/>
      <c r="G3" s="1118">
        <v>13359</v>
      </c>
      <c r="H3" s="1119">
        <f>SUM(B3:G3)</f>
        <v>102469</v>
      </c>
      <c r="I3" s="127"/>
    </row>
    <row r="4" spans="1:14" s="871" customFormat="1" ht="17.100000000000001" customHeight="1" x14ac:dyDescent="0.2">
      <c r="A4" s="1120" t="s">
        <v>207</v>
      </c>
      <c r="B4" s="1121">
        <f t="shared" si="0"/>
        <v>2599</v>
      </c>
      <c r="C4" s="1121">
        <v>-1758</v>
      </c>
      <c r="D4" s="1121">
        <v>0</v>
      </c>
      <c r="E4" s="1121"/>
      <c r="F4" s="1121"/>
      <c r="G4" s="1121">
        <v>0</v>
      </c>
      <c r="H4" s="1122">
        <f t="shared" ref="H4:H12" si="1">SUM(B4:G4)</f>
        <v>841</v>
      </c>
      <c r="I4" s="127"/>
    </row>
    <row r="5" spans="1:14" s="871" customFormat="1" ht="17.100000000000001" customHeight="1" x14ac:dyDescent="0.2">
      <c r="A5" s="1120" t="s">
        <v>208</v>
      </c>
      <c r="B5" s="1121">
        <f t="shared" si="0"/>
        <v>24020</v>
      </c>
      <c r="C5" s="1121">
        <v>15588</v>
      </c>
      <c r="D5" s="1121">
        <v>4248</v>
      </c>
      <c r="E5" s="1121"/>
      <c r="F5" s="1121"/>
      <c r="G5" s="1121">
        <v>0</v>
      </c>
      <c r="H5" s="1122">
        <f t="shared" si="1"/>
        <v>43856</v>
      </c>
      <c r="I5" s="127"/>
    </row>
    <row r="6" spans="1:14" s="871" customFormat="1" ht="17.100000000000001" customHeight="1" x14ac:dyDescent="0.2">
      <c r="A6" s="1059" t="s">
        <v>201</v>
      </c>
      <c r="B6" s="1121">
        <f t="shared" si="0"/>
        <v>234186</v>
      </c>
      <c r="C6" s="1121">
        <v>-5487</v>
      </c>
      <c r="D6" s="1121">
        <v>0</v>
      </c>
      <c r="E6" s="1121"/>
      <c r="F6" s="1121"/>
      <c r="G6" s="1121">
        <v>0</v>
      </c>
      <c r="H6" s="1122">
        <f t="shared" si="1"/>
        <v>228699</v>
      </c>
      <c r="I6" s="127"/>
    </row>
    <row r="7" spans="1:14" s="871" customFormat="1" ht="17.100000000000001" customHeight="1" x14ac:dyDescent="0.2">
      <c r="A7" s="1059" t="s">
        <v>206</v>
      </c>
      <c r="B7" s="1121">
        <f t="shared" si="0"/>
        <v>36300</v>
      </c>
      <c r="C7" s="1121">
        <v>-1415</v>
      </c>
      <c r="D7" s="1121">
        <v>373</v>
      </c>
      <c r="E7" s="1121"/>
      <c r="F7" s="1121"/>
      <c r="G7" s="1121">
        <v>0</v>
      </c>
      <c r="H7" s="1122">
        <f t="shared" si="1"/>
        <v>35258</v>
      </c>
      <c r="I7" s="127"/>
    </row>
    <row r="8" spans="1:14" s="871" customFormat="1" ht="17.100000000000001" customHeight="1" x14ac:dyDescent="0.2">
      <c r="A8" s="1057" t="s">
        <v>240</v>
      </c>
      <c r="B8" s="1121">
        <f t="shared" si="0"/>
        <v>8848</v>
      </c>
      <c r="C8" s="1121">
        <v>34615</v>
      </c>
      <c r="D8" s="1121">
        <v>0</v>
      </c>
      <c r="E8" s="1121"/>
      <c r="F8" s="1121"/>
      <c r="G8" s="1121">
        <v>0</v>
      </c>
      <c r="H8" s="1122">
        <f t="shared" si="1"/>
        <v>43463</v>
      </c>
      <c r="I8" s="127"/>
    </row>
    <row r="9" spans="1:14" s="871" customFormat="1" ht="17.100000000000001" customHeight="1" x14ac:dyDescent="0.2">
      <c r="A9" s="1123" t="s">
        <v>241</v>
      </c>
      <c r="B9" s="1121">
        <f t="shared" si="0"/>
        <v>25635</v>
      </c>
      <c r="C9" s="1121">
        <v>1188</v>
      </c>
      <c r="D9" s="1121">
        <v>0</v>
      </c>
      <c r="E9" s="1121"/>
      <c r="F9" s="1121"/>
      <c r="G9" s="1121">
        <v>0</v>
      </c>
      <c r="H9" s="1122">
        <f t="shared" si="1"/>
        <v>26823</v>
      </c>
    </row>
    <row r="10" spans="1:14" s="871" customFormat="1" ht="17.100000000000001" customHeight="1" x14ac:dyDescent="0.2">
      <c r="A10" s="1124" t="s">
        <v>242</v>
      </c>
      <c r="B10" s="1121">
        <f t="shared" si="0"/>
        <v>6445</v>
      </c>
      <c r="C10" s="1121">
        <v>-6182</v>
      </c>
      <c r="D10" s="1121">
        <v>0</v>
      </c>
      <c r="E10" s="1121"/>
      <c r="F10" s="1121"/>
      <c r="G10" s="1121">
        <v>0</v>
      </c>
      <c r="H10" s="1122">
        <f t="shared" si="1"/>
        <v>263</v>
      </c>
    </row>
    <row r="11" spans="1:14" s="871" customFormat="1" ht="17.100000000000001" customHeight="1" x14ac:dyDescent="0.2">
      <c r="A11" s="1124" t="s">
        <v>209</v>
      </c>
      <c r="B11" s="1121">
        <f t="shared" si="0"/>
        <v>157804</v>
      </c>
      <c r="C11" s="1121">
        <v>45403</v>
      </c>
      <c r="D11" s="1121">
        <v>0</v>
      </c>
      <c r="E11" s="1121"/>
      <c r="F11" s="1121"/>
      <c r="G11" s="1121">
        <v>0</v>
      </c>
      <c r="H11" s="1122">
        <f t="shared" si="1"/>
        <v>203207</v>
      </c>
    </row>
    <row r="12" spans="1:14" s="871" customFormat="1" ht="17.100000000000001" customHeight="1" thickBot="1" x14ac:dyDescent="0.25">
      <c r="A12" s="1125" t="s">
        <v>210</v>
      </c>
      <c r="B12" s="1126">
        <f t="shared" si="0"/>
        <v>72862</v>
      </c>
      <c r="C12" s="1126">
        <v>18679</v>
      </c>
      <c r="D12" s="1126">
        <v>0</v>
      </c>
      <c r="E12" s="1126"/>
      <c r="F12" s="1126"/>
      <c r="G12" s="1126">
        <v>1832</v>
      </c>
      <c r="H12" s="1127">
        <f t="shared" si="1"/>
        <v>93373</v>
      </c>
    </row>
    <row r="13" spans="1:14" s="871" customFormat="1" ht="17.100000000000001" customHeight="1" thickBot="1" x14ac:dyDescent="0.25">
      <c r="A13" s="1058" t="s">
        <v>656</v>
      </c>
      <c r="B13" s="1128">
        <f>SUM(B3:B12)</f>
        <v>645554</v>
      </c>
      <c r="C13" s="1128">
        <f t="shared" ref="C13:H13" si="2">SUM(C3:C12)</f>
        <v>112886</v>
      </c>
      <c r="D13" s="1128">
        <f t="shared" si="2"/>
        <v>4621</v>
      </c>
      <c r="E13" s="1128">
        <f t="shared" si="2"/>
        <v>0</v>
      </c>
      <c r="F13" s="1128">
        <f t="shared" si="2"/>
        <v>0</v>
      </c>
      <c r="G13" s="1128">
        <f t="shared" si="2"/>
        <v>15191</v>
      </c>
      <c r="H13" s="1129">
        <f t="shared" si="2"/>
        <v>778252</v>
      </c>
      <c r="J13" s="889"/>
      <c r="L13" s="889"/>
      <c r="M13" s="889"/>
      <c r="N13" s="889"/>
    </row>
    <row r="14" spans="1:14" s="871" customFormat="1" ht="11.25" x14ac:dyDescent="0.2">
      <c r="A14" s="1260"/>
      <c r="B14" s="1261"/>
      <c r="C14" s="1130"/>
      <c r="D14" s="1131"/>
      <c r="E14" s="1131"/>
      <c r="F14" s="1131"/>
      <c r="G14" s="1131"/>
      <c r="H14" s="1132"/>
    </row>
    <row r="15" spans="1:14" s="871" customFormat="1" ht="11.25" x14ac:dyDescent="0.2">
      <c r="A15" s="1140"/>
      <c r="B15" s="1259"/>
      <c r="C15" s="1093"/>
      <c r="D15" s="1133"/>
      <c r="E15" s="1133"/>
      <c r="F15" s="1133"/>
      <c r="G15" s="1133"/>
      <c r="H15" s="1134"/>
    </row>
    <row r="16" spans="1:14" s="871" customFormat="1" x14ac:dyDescent="0.2">
      <c r="A16" s="287"/>
      <c r="B16" s="891"/>
      <c r="C16" s="891"/>
      <c r="D16" s="891"/>
      <c r="E16" s="891"/>
      <c r="F16" s="891"/>
      <c r="G16" s="891"/>
      <c r="H16" s="891"/>
    </row>
    <row r="17" spans="1:15" s="871" customFormat="1" ht="45" customHeight="1" x14ac:dyDescent="0.2">
      <c r="A17" s="430" t="s">
        <v>462</v>
      </c>
      <c r="B17" s="896" t="s">
        <v>996</v>
      </c>
      <c r="C17" s="896" t="s">
        <v>649</v>
      </c>
      <c r="D17" s="896" t="s">
        <v>650</v>
      </c>
      <c r="E17" s="896" t="s">
        <v>652</v>
      </c>
      <c r="F17" s="896" t="s">
        <v>301</v>
      </c>
      <c r="G17" s="896" t="s">
        <v>653</v>
      </c>
      <c r="H17" s="897" t="s">
        <v>997</v>
      </c>
      <c r="I17" s="127"/>
    </row>
    <row r="18" spans="1:15" s="871" customFormat="1" ht="17.100000000000001" customHeight="1" x14ac:dyDescent="0.2">
      <c r="A18" s="1117" t="s">
        <v>200</v>
      </c>
      <c r="B18" s="1118">
        <v>105053</v>
      </c>
      <c r="C18" s="1118">
        <v>-28198</v>
      </c>
      <c r="D18" s="1118">
        <v>0</v>
      </c>
      <c r="E18" s="1118"/>
      <c r="F18" s="1118"/>
      <c r="G18" s="1118">
        <v>0</v>
      </c>
      <c r="H18" s="1119">
        <f>SUM(B18:G18)</f>
        <v>76855</v>
      </c>
      <c r="I18" s="127"/>
    </row>
    <row r="19" spans="1:15" s="871" customFormat="1" ht="17.100000000000001" customHeight="1" x14ac:dyDescent="0.2">
      <c r="A19" s="1120" t="s">
        <v>207</v>
      </c>
      <c r="B19" s="1121">
        <v>27103</v>
      </c>
      <c r="C19" s="1121">
        <v>-24504</v>
      </c>
      <c r="D19" s="1121">
        <v>0</v>
      </c>
      <c r="E19" s="1121"/>
      <c r="F19" s="1121"/>
      <c r="G19" s="1121">
        <v>0</v>
      </c>
      <c r="H19" s="1122">
        <f t="shared" ref="H19:H27" si="3">SUM(B19:G19)</f>
        <v>2599</v>
      </c>
      <c r="I19" s="127"/>
    </row>
    <row r="20" spans="1:15" s="871" customFormat="1" ht="17.100000000000001" customHeight="1" x14ac:dyDescent="0.2">
      <c r="A20" s="1120" t="s">
        <v>208</v>
      </c>
      <c r="B20" s="1121">
        <v>9058</v>
      </c>
      <c r="C20" s="1121">
        <v>15349</v>
      </c>
      <c r="D20" s="1121">
        <v>0</v>
      </c>
      <c r="E20" s="1121"/>
      <c r="F20" s="1121"/>
      <c r="G20" s="1121">
        <v>-387</v>
      </c>
      <c r="H20" s="1122">
        <f t="shared" si="3"/>
        <v>24020</v>
      </c>
      <c r="I20" s="127"/>
    </row>
    <row r="21" spans="1:15" s="871" customFormat="1" ht="17.100000000000001" customHeight="1" x14ac:dyDescent="0.2">
      <c r="A21" s="1059" t="s">
        <v>201</v>
      </c>
      <c r="B21" s="1121">
        <v>194482</v>
      </c>
      <c r="C21" s="1121">
        <v>39704</v>
      </c>
      <c r="D21" s="1121">
        <v>0</v>
      </c>
      <c r="E21" s="1121"/>
      <c r="F21" s="1121"/>
      <c r="G21" s="1121">
        <v>0</v>
      </c>
      <c r="H21" s="1122">
        <f t="shared" si="3"/>
        <v>234186</v>
      </c>
      <c r="I21" s="127"/>
    </row>
    <row r="22" spans="1:15" s="871" customFormat="1" ht="17.100000000000001" customHeight="1" x14ac:dyDescent="0.2">
      <c r="A22" s="1059" t="s">
        <v>206</v>
      </c>
      <c r="B22" s="1121">
        <v>33548</v>
      </c>
      <c r="C22" s="1121">
        <v>2657</v>
      </c>
      <c r="D22" s="1121">
        <v>447</v>
      </c>
      <c r="E22" s="1121"/>
      <c r="F22" s="1121"/>
      <c r="G22" s="1121">
        <v>-352</v>
      </c>
      <c r="H22" s="1122">
        <f t="shared" si="3"/>
        <v>36300</v>
      </c>
      <c r="I22" s="127"/>
    </row>
    <row r="23" spans="1:15" s="871" customFormat="1" ht="17.100000000000001" customHeight="1" x14ac:dyDescent="0.2">
      <c r="A23" s="1057" t="s">
        <v>240</v>
      </c>
      <c r="B23" s="1121">
        <v>8830</v>
      </c>
      <c r="C23" s="1121">
        <v>1434</v>
      </c>
      <c r="D23" s="1121">
        <v>0</v>
      </c>
      <c r="E23" s="1121"/>
      <c r="F23" s="1121"/>
      <c r="G23" s="1121">
        <v>-1416</v>
      </c>
      <c r="H23" s="1122">
        <f t="shared" si="3"/>
        <v>8848</v>
      </c>
      <c r="I23" s="127"/>
    </row>
    <row r="24" spans="1:15" s="871" customFormat="1" ht="17.100000000000001" customHeight="1" x14ac:dyDescent="0.2">
      <c r="A24" s="1123" t="s">
        <v>241</v>
      </c>
      <c r="B24" s="1121">
        <v>23730</v>
      </c>
      <c r="C24" s="1121">
        <v>2965</v>
      </c>
      <c r="D24" s="1121">
        <v>0</v>
      </c>
      <c r="E24" s="1121"/>
      <c r="F24" s="1121"/>
      <c r="G24" s="1121">
        <v>-1060</v>
      </c>
      <c r="H24" s="1122">
        <f t="shared" si="3"/>
        <v>25635</v>
      </c>
    </row>
    <row r="25" spans="1:15" s="871" customFormat="1" ht="17.100000000000001" customHeight="1" x14ac:dyDescent="0.2">
      <c r="A25" s="1124" t="s">
        <v>242</v>
      </c>
      <c r="B25" s="1121">
        <v>16245</v>
      </c>
      <c r="C25" s="1121">
        <v>-9800</v>
      </c>
      <c r="D25" s="1121">
        <v>0</v>
      </c>
      <c r="E25" s="1121"/>
      <c r="F25" s="1121"/>
      <c r="G25" s="1121">
        <v>0</v>
      </c>
      <c r="H25" s="1122">
        <f t="shared" si="3"/>
        <v>6445</v>
      </c>
    </row>
    <row r="26" spans="1:15" s="871" customFormat="1" ht="17.100000000000001" customHeight="1" x14ac:dyDescent="0.2">
      <c r="A26" s="1124" t="s">
        <v>209</v>
      </c>
      <c r="B26" s="1121">
        <v>118806</v>
      </c>
      <c r="C26" s="1121">
        <v>38998</v>
      </c>
      <c r="D26" s="1121">
        <v>0</v>
      </c>
      <c r="E26" s="1121"/>
      <c r="F26" s="1121"/>
      <c r="G26" s="1121">
        <v>0</v>
      </c>
      <c r="H26" s="1122">
        <f t="shared" si="3"/>
        <v>157804</v>
      </c>
    </row>
    <row r="27" spans="1:15" s="871" customFormat="1" ht="17.100000000000001" customHeight="1" thickBot="1" x14ac:dyDescent="0.25">
      <c r="A27" s="1125" t="s">
        <v>210</v>
      </c>
      <c r="B27" s="1126">
        <v>77497</v>
      </c>
      <c r="C27" s="1126">
        <v>-3713</v>
      </c>
      <c r="D27" s="1126">
        <v>-4</v>
      </c>
      <c r="E27" s="1126"/>
      <c r="F27" s="1126"/>
      <c r="G27" s="1126">
        <v>-918</v>
      </c>
      <c r="H27" s="1127">
        <f t="shared" si="3"/>
        <v>72862</v>
      </c>
    </row>
    <row r="28" spans="1:15" s="871" customFormat="1" ht="17.100000000000001" customHeight="1" thickBot="1" x14ac:dyDescent="0.25">
      <c r="A28" s="1058" t="s">
        <v>656</v>
      </c>
      <c r="B28" s="1128">
        <f t="shared" ref="B28:H28" si="4">SUM(B18:B27)</f>
        <v>614352</v>
      </c>
      <c r="C28" s="1128">
        <f t="shared" si="4"/>
        <v>34892</v>
      </c>
      <c r="D28" s="1128">
        <f t="shared" si="4"/>
        <v>443</v>
      </c>
      <c r="E28" s="1128">
        <f t="shared" si="4"/>
        <v>0</v>
      </c>
      <c r="F28" s="1128">
        <f t="shared" si="4"/>
        <v>0</v>
      </c>
      <c r="G28" s="1128">
        <f t="shared" si="4"/>
        <v>-4133</v>
      </c>
      <c r="H28" s="1129">
        <f t="shared" si="4"/>
        <v>645554</v>
      </c>
      <c r="J28" s="1116"/>
      <c r="L28" s="889"/>
      <c r="M28" s="1116"/>
      <c r="N28" s="782"/>
      <c r="O28" s="782"/>
    </row>
    <row r="29" spans="1:15" s="871" customFormat="1" ht="11.25" x14ac:dyDescent="0.2">
      <c r="A29" s="1260"/>
      <c r="B29" s="1261"/>
      <c r="C29" s="1130"/>
      <c r="D29" s="1131"/>
      <c r="E29" s="1131"/>
      <c r="F29" s="1131"/>
      <c r="G29" s="1131"/>
      <c r="H29" s="1132"/>
    </row>
    <row r="30" spans="1:15" s="871" customFormat="1" ht="11.25" x14ac:dyDescent="0.2">
      <c r="A30" s="1140"/>
      <c r="B30" s="1259"/>
      <c r="C30" s="1093"/>
      <c r="D30" s="1133"/>
      <c r="E30" s="1133"/>
      <c r="F30" s="1133"/>
      <c r="G30" s="1133"/>
      <c r="H30" s="1134"/>
    </row>
    <row r="31" spans="1:15" s="871" customFormat="1" x14ac:dyDescent="0.2">
      <c r="A31" s="887"/>
      <c r="B31" s="288"/>
      <c r="C31" s="324"/>
      <c r="H31" s="890"/>
    </row>
    <row r="32" spans="1:15" s="871" customFormat="1" x14ac:dyDescent="0.2">
      <c r="A32" s="888" t="s">
        <v>654</v>
      </c>
      <c r="B32" s="368"/>
      <c r="C32" s="324"/>
    </row>
    <row r="33" spans="1:11" s="871" customFormat="1" x14ac:dyDescent="0.2">
      <c r="A33" s="887"/>
      <c r="B33" s="324"/>
      <c r="C33" s="324"/>
    </row>
    <row r="34" spans="1:11" s="871" customFormat="1" ht="45" customHeight="1" x14ac:dyDescent="0.2">
      <c r="A34" s="430" t="s">
        <v>491</v>
      </c>
      <c r="B34" s="896" t="s">
        <v>1173</v>
      </c>
      <c r="C34" s="896" t="s">
        <v>649</v>
      </c>
      <c r="D34" s="896" t="s">
        <v>650</v>
      </c>
      <c r="E34" s="896" t="s">
        <v>652</v>
      </c>
      <c r="F34" s="896" t="s">
        <v>301</v>
      </c>
      <c r="G34" s="896" t="s">
        <v>653</v>
      </c>
      <c r="H34" s="897" t="s">
        <v>1174</v>
      </c>
    </row>
    <row r="35" spans="1:11" s="871" customFormat="1" ht="17.100000000000001" customHeight="1" x14ac:dyDescent="0.2">
      <c r="A35" s="1135" t="s">
        <v>200</v>
      </c>
      <c r="B35" s="1118">
        <f>H47</f>
        <v>-57998</v>
      </c>
      <c r="C35" s="1118">
        <v>-5507</v>
      </c>
      <c r="D35" s="1118">
        <v>0</v>
      </c>
      <c r="E35" s="1118"/>
      <c r="F35" s="1118"/>
      <c r="G35" s="1118">
        <v>-13353</v>
      </c>
      <c r="H35" s="1136">
        <f>SUM(B35:G35)</f>
        <v>-76858</v>
      </c>
    </row>
    <row r="36" spans="1:11" s="871" customFormat="1" ht="17.100000000000001" customHeight="1" x14ac:dyDescent="0.2">
      <c r="A36" s="1124" t="s">
        <v>207</v>
      </c>
      <c r="B36" s="1121">
        <f t="shared" ref="B36:B41" si="5">H48</f>
        <v>-32125</v>
      </c>
      <c r="C36" s="1121">
        <v>-10884</v>
      </c>
      <c r="D36" s="1121">
        <v>750</v>
      </c>
      <c r="E36" s="1121"/>
      <c r="F36" s="1121"/>
      <c r="G36" s="1121">
        <v>0</v>
      </c>
      <c r="H36" s="1137">
        <f t="shared" ref="H36:H42" si="6">SUM(B36:G36)</f>
        <v>-42259</v>
      </c>
    </row>
    <row r="37" spans="1:11" s="871" customFormat="1" ht="17.100000000000001" customHeight="1" x14ac:dyDescent="0.2">
      <c r="A37" s="1124" t="s">
        <v>208</v>
      </c>
      <c r="B37" s="1121">
        <f t="shared" si="5"/>
        <v>-158373</v>
      </c>
      <c r="C37" s="1121">
        <v>5910</v>
      </c>
      <c r="D37" s="1121">
        <v>-226</v>
      </c>
      <c r="E37" s="1121"/>
      <c r="F37" s="1121"/>
      <c r="G37" s="1121">
        <v>0</v>
      </c>
      <c r="H37" s="1137">
        <f t="shared" si="6"/>
        <v>-152689</v>
      </c>
    </row>
    <row r="38" spans="1:11" s="871" customFormat="1" ht="17.100000000000001" customHeight="1" x14ac:dyDescent="0.2">
      <c r="A38" s="1124" t="s">
        <v>213</v>
      </c>
      <c r="B38" s="1121">
        <f>H50</f>
        <v>-40611</v>
      </c>
      <c r="C38" s="1121">
        <v>1799</v>
      </c>
      <c r="D38" s="1121">
        <v>0</v>
      </c>
      <c r="E38" s="1121"/>
      <c r="F38" s="1121"/>
      <c r="G38" s="1121">
        <v>0</v>
      </c>
      <c r="H38" s="1137">
        <f t="shared" si="6"/>
        <v>-38812</v>
      </c>
    </row>
    <row r="39" spans="1:11" s="871" customFormat="1" ht="27" customHeight="1" x14ac:dyDescent="0.2">
      <c r="A39" s="1124" t="s">
        <v>212</v>
      </c>
      <c r="B39" s="1121">
        <f t="shared" si="5"/>
        <v>-46845</v>
      </c>
      <c r="C39" s="1121">
        <v>-3244</v>
      </c>
      <c r="D39" s="1121">
        <v>0</v>
      </c>
      <c r="E39" s="1121"/>
      <c r="F39" s="1121"/>
      <c r="G39" s="1121">
        <v>0</v>
      </c>
      <c r="H39" s="1137">
        <f t="shared" si="6"/>
        <v>-50089</v>
      </c>
    </row>
    <row r="40" spans="1:11" s="871" customFormat="1" ht="27" customHeight="1" x14ac:dyDescent="0.2">
      <c r="A40" s="1124" t="s">
        <v>211</v>
      </c>
      <c r="B40" s="1121">
        <f t="shared" si="5"/>
        <v>-18657</v>
      </c>
      <c r="C40" s="1121">
        <v>0</v>
      </c>
      <c r="D40" s="1121">
        <v>0</v>
      </c>
      <c r="E40" s="1121"/>
      <c r="F40" s="1121"/>
      <c r="G40" s="1121">
        <v>0</v>
      </c>
      <c r="H40" s="1137">
        <f t="shared" si="6"/>
        <v>-18657</v>
      </c>
    </row>
    <row r="41" spans="1:11" s="871" customFormat="1" ht="17.100000000000001" customHeight="1" thickBot="1" x14ac:dyDescent="0.25">
      <c r="A41" s="1125" t="s">
        <v>214</v>
      </c>
      <c r="B41" s="1126">
        <f t="shared" si="5"/>
        <v>-28314</v>
      </c>
      <c r="C41" s="1126">
        <v>-5961</v>
      </c>
      <c r="D41" s="1126">
        <v>0</v>
      </c>
      <c r="E41" s="1126"/>
      <c r="F41" s="1126"/>
      <c r="G41" s="1126">
        <v>494</v>
      </c>
      <c r="H41" s="1138">
        <f t="shared" si="6"/>
        <v>-33781</v>
      </c>
    </row>
    <row r="42" spans="1:11" s="871" customFormat="1" ht="17.100000000000001" customHeight="1" thickBot="1" x14ac:dyDescent="0.25">
      <c r="A42" s="1058" t="s">
        <v>657</v>
      </c>
      <c r="B42" s="1128">
        <f t="shared" ref="B42:G42" si="7">SUM(B35:B41)</f>
        <v>-382923</v>
      </c>
      <c r="C42" s="1128">
        <f t="shared" si="7"/>
        <v>-17887</v>
      </c>
      <c r="D42" s="1128">
        <f t="shared" si="7"/>
        <v>524</v>
      </c>
      <c r="E42" s="1128">
        <f t="shared" si="7"/>
        <v>0</v>
      </c>
      <c r="F42" s="1128">
        <f t="shared" si="7"/>
        <v>0</v>
      </c>
      <c r="G42" s="1128">
        <f t="shared" si="7"/>
        <v>-12859</v>
      </c>
      <c r="H42" s="1139">
        <f t="shared" si="6"/>
        <v>-413145</v>
      </c>
      <c r="J42" s="782"/>
      <c r="K42" s="782"/>
    </row>
    <row r="43" spans="1:11" s="871" customFormat="1" ht="11.25" x14ac:dyDescent="0.2">
      <c r="A43" s="1140"/>
      <c r="B43" s="1093"/>
      <c r="C43" s="1093"/>
      <c r="D43" s="1133"/>
      <c r="E43" s="1133"/>
      <c r="F43" s="1133"/>
      <c r="G43" s="1133"/>
      <c r="H43" s="1133"/>
    </row>
    <row r="44" spans="1:11" s="871" customFormat="1" x14ac:dyDescent="0.2">
      <c r="A44" s="887"/>
      <c r="B44" s="324"/>
      <c r="C44" s="324"/>
    </row>
    <row r="45" spans="1:11" s="871" customFormat="1" x14ac:dyDescent="0.2">
      <c r="A45" s="287"/>
      <c r="B45" s="891"/>
      <c r="C45" s="891"/>
      <c r="D45" s="891"/>
      <c r="E45" s="891"/>
      <c r="F45" s="891"/>
      <c r="G45" s="891"/>
      <c r="H45" s="891"/>
    </row>
    <row r="46" spans="1:11" s="871" customFormat="1" ht="45" customHeight="1" x14ac:dyDescent="0.2">
      <c r="A46" s="430" t="s">
        <v>491</v>
      </c>
      <c r="B46" s="896" t="s">
        <v>996</v>
      </c>
      <c r="C46" s="896" t="s">
        <v>649</v>
      </c>
      <c r="D46" s="896" t="s">
        <v>650</v>
      </c>
      <c r="E46" s="896" t="s">
        <v>652</v>
      </c>
      <c r="F46" s="896" t="s">
        <v>301</v>
      </c>
      <c r="G46" s="896" t="s">
        <v>653</v>
      </c>
      <c r="H46" s="897" t="s">
        <v>997</v>
      </c>
    </row>
    <row r="47" spans="1:11" s="871" customFormat="1" ht="17.100000000000001" customHeight="1" x14ac:dyDescent="0.2">
      <c r="A47" s="1135" t="s">
        <v>200</v>
      </c>
      <c r="B47" s="1118">
        <v>-44502</v>
      </c>
      <c r="C47" s="1118">
        <v>-13496</v>
      </c>
      <c r="D47" s="1118">
        <v>0</v>
      </c>
      <c r="E47" s="1118"/>
      <c r="F47" s="1118"/>
      <c r="G47" s="1118">
        <v>0</v>
      </c>
      <c r="H47" s="1136">
        <f>SUM(B47:G47)</f>
        <v>-57998</v>
      </c>
    </row>
    <row r="48" spans="1:11" s="871" customFormat="1" ht="15" customHeight="1" x14ac:dyDescent="0.2">
      <c r="A48" s="1124" t="s">
        <v>207</v>
      </c>
      <c r="B48" s="1121">
        <v>-6173</v>
      </c>
      <c r="C48" s="1121">
        <v>-25000</v>
      </c>
      <c r="D48" s="1121">
        <v>-952</v>
      </c>
      <c r="E48" s="1121"/>
      <c r="F48" s="1121"/>
      <c r="G48" s="1121">
        <v>0</v>
      </c>
      <c r="H48" s="1137">
        <f t="shared" ref="H48:H54" si="8">SUM(B48:G48)</f>
        <v>-32125</v>
      </c>
    </row>
    <row r="49" spans="1:15" s="871" customFormat="1" ht="15" customHeight="1" x14ac:dyDescent="0.2">
      <c r="A49" s="1124" t="s">
        <v>208</v>
      </c>
      <c r="B49" s="1121">
        <v>-93616</v>
      </c>
      <c r="C49" s="1121">
        <v>-1113</v>
      </c>
      <c r="D49" s="1121">
        <v>-64492</v>
      </c>
      <c r="E49" s="1121"/>
      <c r="F49" s="1121"/>
      <c r="G49" s="1121">
        <v>848</v>
      </c>
      <c r="H49" s="1137">
        <f t="shared" si="8"/>
        <v>-158373</v>
      </c>
    </row>
    <row r="50" spans="1:15" s="871" customFormat="1" ht="17.100000000000001" customHeight="1" x14ac:dyDescent="0.2">
      <c r="A50" s="1124" t="s">
        <v>213</v>
      </c>
      <c r="B50" s="1121">
        <v>-35767</v>
      </c>
      <c r="C50" s="1121">
        <v>-4844</v>
      </c>
      <c r="D50" s="1121">
        <v>0</v>
      </c>
      <c r="E50" s="1121"/>
      <c r="F50" s="1121"/>
      <c r="G50" s="1121">
        <v>0</v>
      </c>
      <c r="H50" s="1137">
        <f t="shared" si="8"/>
        <v>-40611</v>
      </c>
    </row>
    <row r="51" spans="1:15" s="871" customFormat="1" ht="24.95" customHeight="1" x14ac:dyDescent="0.2">
      <c r="A51" s="1124" t="s">
        <v>212</v>
      </c>
      <c r="B51" s="1121">
        <v>-34613</v>
      </c>
      <c r="C51" s="1121">
        <v>-12546</v>
      </c>
      <c r="D51" s="1121">
        <v>0</v>
      </c>
      <c r="E51" s="1121"/>
      <c r="F51" s="1121"/>
      <c r="G51" s="1121">
        <v>314</v>
      </c>
      <c r="H51" s="1137">
        <f t="shared" si="8"/>
        <v>-46845</v>
      </c>
    </row>
    <row r="52" spans="1:15" s="871" customFormat="1" ht="24.95" customHeight="1" x14ac:dyDescent="0.2">
      <c r="A52" s="1124" t="s">
        <v>211</v>
      </c>
      <c r="B52" s="1121">
        <v>-18657</v>
      </c>
      <c r="C52" s="1121">
        <v>0</v>
      </c>
      <c r="D52" s="1121">
        <v>0</v>
      </c>
      <c r="E52" s="1121"/>
      <c r="F52" s="1121"/>
      <c r="G52" s="1121">
        <v>0</v>
      </c>
      <c r="H52" s="1137">
        <f t="shared" si="8"/>
        <v>-18657</v>
      </c>
    </row>
    <row r="53" spans="1:15" s="871" customFormat="1" ht="17.100000000000001" customHeight="1" thickBot="1" x14ac:dyDescent="0.25">
      <c r="A53" s="1125" t="s">
        <v>214</v>
      </c>
      <c r="B53" s="1126">
        <v>-13157</v>
      </c>
      <c r="C53" s="1126">
        <v>-16567</v>
      </c>
      <c r="D53" s="1126">
        <v>4</v>
      </c>
      <c r="E53" s="1126"/>
      <c r="F53" s="1126"/>
      <c r="G53" s="1126">
        <v>1406</v>
      </c>
      <c r="H53" s="1138">
        <f t="shared" si="8"/>
        <v>-28314</v>
      </c>
    </row>
    <row r="54" spans="1:15" s="871" customFormat="1" ht="17.100000000000001" customHeight="1" thickBot="1" x14ac:dyDescent="0.25">
      <c r="A54" s="1058" t="s">
        <v>657</v>
      </c>
      <c r="B54" s="1128">
        <f t="shared" ref="B54:G54" si="9">SUM(B47:B53)</f>
        <v>-246485</v>
      </c>
      <c r="C54" s="1128">
        <f t="shared" si="9"/>
        <v>-73566</v>
      </c>
      <c r="D54" s="1128">
        <f t="shared" si="9"/>
        <v>-65440</v>
      </c>
      <c r="E54" s="1128">
        <f t="shared" si="9"/>
        <v>0</v>
      </c>
      <c r="F54" s="1128">
        <f t="shared" si="9"/>
        <v>0</v>
      </c>
      <c r="G54" s="1128">
        <f t="shared" si="9"/>
        <v>2568</v>
      </c>
      <c r="H54" s="1139">
        <f t="shared" si="8"/>
        <v>-382923</v>
      </c>
      <c r="O54" s="782"/>
    </row>
    <row r="55" spans="1:15" s="871" customFormat="1" ht="11.25" x14ac:dyDescent="0.2">
      <c r="A55" s="1140"/>
      <c r="B55" s="1093"/>
      <c r="C55" s="1093"/>
      <c r="D55" s="1133"/>
      <c r="E55" s="1133"/>
      <c r="F55" s="1133"/>
      <c r="G55" s="1133"/>
      <c r="H55" s="1133"/>
    </row>
    <row r="56" spans="1:15" s="871" customFormat="1" x14ac:dyDescent="0.2">
      <c r="A56" s="887"/>
      <c r="B56" s="324"/>
      <c r="C56" s="324"/>
    </row>
    <row r="57" spans="1:15" s="871" customFormat="1" x14ac:dyDescent="0.2">
      <c r="A57" s="287"/>
      <c r="B57" s="891"/>
      <c r="C57" s="891"/>
      <c r="D57" s="891"/>
      <c r="E57" s="891"/>
      <c r="F57" s="891"/>
      <c r="G57" s="891"/>
      <c r="H57" s="891"/>
    </row>
    <row r="58" spans="1:15" s="871" customFormat="1" x14ac:dyDescent="0.2">
      <c r="A58" s="263" t="s">
        <v>655</v>
      </c>
      <c r="B58" s="892"/>
      <c r="C58" s="891"/>
      <c r="D58" s="891"/>
      <c r="E58" s="891"/>
      <c r="F58" s="891"/>
      <c r="G58" s="891"/>
      <c r="H58" s="891"/>
    </row>
    <row r="59" spans="1:15" x14ac:dyDescent="0.2">
      <c r="A59" s="893"/>
      <c r="B59" s="894"/>
      <c r="C59" s="894"/>
    </row>
    <row r="60" spans="1:15" x14ac:dyDescent="0.2">
      <c r="A60" s="893"/>
      <c r="B60" s="895"/>
      <c r="C60" s="895"/>
    </row>
    <row r="61" spans="1:15" x14ac:dyDescent="0.2">
      <c r="B61" s="707"/>
      <c r="C61" s="707"/>
    </row>
    <row r="62" spans="1:15" x14ac:dyDescent="0.2">
      <c r="B62" s="707"/>
      <c r="C62" s="707"/>
    </row>
    <row r="63" spans="1:15" x14ac:dyDescent="0.2">
      <c r="A63" s="247"/>
      <c r="B63" s="707"/>
      <c r="C63" s="707"/>
    </row>
    <row r="64" spans="1:15" x14ac:dyDescent="0.2">
      <c r="B64" s="707"/>
      <c r="C64" s="707"/>
    </row>
    <row r="65" spans="2:3" x14ac:dyDescent="0.2">
      <c r="B65" s="707"/>
      <c r="C65" s="707"/>
    </row>
    <row r="66" spans="2:3" x14ac:dyDescent="0.2">
      <c r="B66" s="707"/>
      <c r="C66" s="707"/>
    </row>
    <row r="67" spans="2:3" x14ac:dyDescent="0.2">
      <c r="B67" s="707"/>
      <c r="C67" s="707"/>
    </row>
    <row r="68" spans="2:3" x14ac:dyDescent="0.2">
      <c r="B68" s="707"/>
      <c r="C68" s="707"/>
    </row>
    <row r="69" spans="2:3" x14ac:dyDescent="0.2">
      <c r="B69" s="707"/>
      <c r="C69" s="707"/>
    </row>
    <row r="70" spans="2:3" x14ac:dyDescent="0.2">
      <c r="B70" s="707"/>
      <c r="C70" s="707"/>
    </row>
    <row r="71" spans="2:3" x14ac:dyDescent="0.2">
      <c r="B71" s="707"/>
      <c r="C71" s="707"/>
    </row>
    <row r="72" spans="2:3" x14ac:dyDescent="0.2">
      <c r="B72" s="707"/>
      <c r="C72" s="707"/>
    </row>
    <row r="73" spans="2:3" x14ac:dyDescent="0.2">
      <c r="B73" s="707"/>
      <c r="C73" s="707"/>
    </row>
  </sheetData>
  <phoneticPr fontId="2" type="noConversion"/>
  <pageMargins left="0.26" right="0.4" top="0.46" bottom="0.5" header="0.5" footer="0.5"/>
  <pageSetup paperSize="9" scale="50" fitToHeight="2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J149"/>
  <sheetViews>
    <sheetView workbookViewId="0"/>
  </sheetViews>
  <sheetFormatPr defaultRowHeight="10.5" x14ac:dyDescent="0.2"/>
  <cols>
    <col min="1" max="1" width="2.7109375" style="26" customWidth="1"/>
    <col min="2" max="2" width="46.7109375" style="39" customWidth="1"/>
    <col min="3" max="6" width="12.7109375" style="39" customWidth="1"/>
    <col min="7" max="16384" width="9.140625" style="584"/>
  </cols>
  <sheetData>
    <row r="1" spans="1:10" s="1685" customFormat="1" ht="15" x14ac:dyDescent="0.2">
      <c r="A1" s="1688" t="s">
        <v>1315</v>
      </c>
      <c r="B1" s="1688"/>
      <c r="C1" s="39"/>
      <c r="D1" s="39"/>
      <c r="E1" s="39"/>
      <c r="F1" s="39"/>
    </row>
    <row r="2" spans="1:10" ht="31.5" customHeight="1" x14ac:dyDescent="0.2">
      <c r="A2" s="1793" t="s">
        <v>1108</v>
      </c>
      <c r="B2" s="1794"/>
      <c r="C2" s="899" t="s">
        <v>390</v>
      </c>
      <c r="D2" s="899" t="s">
        <v>391</v>
      </c>
      <c r="E2" s="899" t="s">
        <v>251</v>
      </c>
      <c r="F2" s="899" t="s">
        <v>250</v>
      </c>
    </row>
    <row r="3" spans="1:10" ht="15" customHeight="1" thickBot="1" x14ac:dyDescent="0.25">
      <c r="A3" s="755" t="s">
        <v>372</v>
      </c>
      <c r="B3" s="900" t="s">
        <v>354</v>
      </c>
      <c r="C3" s="901">
        <f>C4+C15</f>
        <v>22375462</v>
      </c>
      <c r="D3" s="902">
        <f>D4+D15</f>
        <v>4127590</v>
      </c>
      <c r="E3" s="902">
        <f>E4+E15</f>
        <v>1423931</v>
      </c>
      <c r="F3" s="903">
        <f>F4+F15</f>
        <v>27926983</v>
      </c>
    </row>
    <row r="4" spans="1:10" ht="15" customHeight="1" thickBot="1" x14ac:dyDescent="0.25">
      <c r="A4" s="411"/>
      <c r="B4" s="904" t="s">
        <v>518</v>
      </c>
      <c r="C4" s="905">
        <f>C5+C9+C14</f>
        <v>21533811</v>
      </c>
      <c r="D4" s="906">
        <f>D5+D9+D14</f>
        <v>3559763</v>
      </c>
      <c r="E4" s="906">
        <f>E5+E9+E14</f>
        <v>1086854</v>
      </c>
      <c r="F4" s="907">
        <f t="shared" ref="F4:F10" si="0">SUM(C4:E4)</f>
        <v>26180428</v>
      </c>
    </row>
    <row r="5" spans="1:10" ht="15" customHeight="1" thickBot="1" x14ac:dyDescent="0.25">
      <c r="A5" s="866"/>
      <c r="B5" s="908" t="s">
        <v>519</v>
      </c>
      <c r="C5" s="909">
        <f>SUM(C6:C8)</f>
        <v>18277043</v>
      </c>
      <c r="D5" s="909">
        <f>SUM(D6:D8)</f>
        <v>2150136</v>
      </c>
      <c r="E5" s="909">
        <f>SUM(E6:E8)</f>
        <v>671019</v>
      </c>
      <c r="F5" s="910">
        <f t="shared" si="0"/>
        <v>21098198</v>
      </c>
    </row>
    <row r="6" spans="1:10" ht="15" customHeight="1" x14ac:dyDescent="0.2">
      <c r="A6" s="911"/>
      <c r="B6" s="912" t="s">
        <v>520</v>
      </c>
      <c r="C6" s="913">
        <v>18252231</v>
      </c>
      <c r="D6" s="913">
        <v>2088985</v>
      </c>
      <c r="E6" s="913">
        <v>671019</v>
      </c>
      <c r="F6" s="914">
        <f t="shared" si="0"/>
        <v>21012235</v>
      </c>
    </row>
    <row r="7" spans="1:10" ht="15" customHeight="1" thickBot="1" x14ac:dyDescent="0.25">
      <c r="A7" s="420"/>
      <c r="B7" s="632" t="s">
        <v>521</v>
      </c>
      <c r="C7" s="915">
        <v>24812</v>
      </c>
      <c r="D7" s="915">
        <v>61151</v>
      </c>
      <c r="E7" s="915">
        <v>0</v>
      </c>
      <c r="F7" s="916">
        <f t="shared" si="0"/>
        <v>85963</v>
      </c>
    </row>
    <row r="8" spans="1:10" s="217" customFormat="1" ht="15" hidden="1" customHeight="1" thickBot="1" x14ac:dyDescent="0.25">
      <c r="A8" s="917"/>
      <c r="B8" s="918" t="s">
        <v>622</v>
      </c>
      <c r="C8" s="919">
        <v>0</v>
      </c>
      <c r="D8" s="919">
        <v>0</v>
      </c>
      <c r="E8" s="919">
        <v>0</v>
      </c>
      <c r="F8" s="920">
        <f t="shared" si="0"/>
        <v>0</v>
      </c>
      <c r="G8" s="584"/>
      <c r="H8" s="584"/>
      <c r="I8" s="584"/>
      <c r="J8" s="584"/>
    </row>
    <row r="9" spans="1:10" ht="15" customHeight="1" thickBot="1" x14ac:dyDescent="0.25">
      <c r="A9" s="866"/>
      <c r="B9" s="908" t="s">
        <v>522</v>
      </c>
      <c r="C9" s="909">
        <f>SUM(C10:C13)</f>
        <v>3256438</v>
      </c>
      <c r="D9" s="909">
        <f>SUM(D10:D13)</f>
        <v>1409627</v>
      </c>
      <c r="E9" s="909">
        <f>SUM(E10:E13)</f>
        <v>415835</v>
      </c>
      <c r="F9" s="910">
        <f t="shared" si="0"/>
        <v>5081900</v>
      </c>
    </row>
    <row r="10" spans="1:10" ht="15" customHeight="1" x14ac:dyDescent="0.2">
      <c r="A10" s="911"/>
      <c r="B10" s="912" t="s">
        <v>523</v>
      </c>
      <c r="C10" s="913">
        <v>11142</v>
      </c>
      <c r="D10" s="913">
        <v>0</v>
      </c>
      <c r="E10" s="913">
        <v>0</v>
      </c>
      <c r="F10" s="914">
        <f t="shared" si="0"/>
        <v>11142</v>
      </c>
    </row>
    <row r="11" spans="1:10" ht="15" customHeight="1" x14ac:dyDescent="0.2">
      <c r="A11" s="420"/>
      <c r="B11" s="632" t="s">
        <v>524</v>
      </c>
      <c r="C11" s="915">
        <v>3228779</v>
      </c>
      <c r="D11" s="915">
        <v>1409627</v>
      </c>
      <c r="E11" s="915">
        <v>415835</v>
      </c>
      <c r="F11" s="916">
        <f t="shared" ref="F11:F22" si="1">SUM(C11:E11)</f>
        <v>5054241</v>
      </c>
    </row>
    <row r="12" spans="1:10" ht="15" hidden="1" customHeight="1" x14ac:dyDescent="0.2">
      <c r="A12" s="420"/>
      <c r="B12" s="632" t="s">
        <v>854</v>
      </c>
      <c r="C12" s="915"/>
      <c r="D12" s="915"/>
      <c r="E12" s="915"/>
      <c r="F12" s="916">
        <f t="shared" si="1"/>
        <v>0</v>
      </c>
    </row>
    <row r="13" spans="1:10" ht="15" customHeight="1" thickBot="1" x14ac:dyDescent="0.25">
      <c r="A13" s="917"/>
      <c r="B13" s="918" t="s">
        <v>1270</v>
      </c>
      <c r="C13" s="919">
        <v>16517</v>
      </c>
      <c r="D13" s="919">
        <v>0</v>
      </c>
      <c r="E13" s="919">
        <v>0</v>
      </c>
      <c r="F13" s="920">
        <f t="shared" si="1"/>
        <v>16517</v>
      </c>
    </row>
    <row r="14" spans="1:10" ht="15" customHeight="1" thickBot="1" x14ac:dyDescent="0.25">
      <c r="A14" s="866"/>
      <c r="B14" s="908" t="s">
        <v>531</v>
      </c>
      <c r="C14" s="909">
        <v>330</v>
      </c>
      <c r="D14" s="909">
        <v>0</v>
      </c>
      <c r="E14" s="909">
        <v>0</v>
      </c>
      <c r="F14" s="910">
        <f t="shared" si="1"/>
        <v>330</v>
      </c>
    </row>
    <row r="15" spans="1:10" ht="15" customHeight="1" thickBot="1" x14ac:dyDescent="0.25">
      <c r="A15" s="411"/>
      <c r="B15" s="904" t="s">
        <v>532</v>
      </c>
      <c r="C15" s="905">
        <f>SUM(C16:C18)</f>
        <v>841651</v>
      </c>
      <c r="D15" s="906">
        <f>SUM(D16:D18)</f>
        <v>567827</v>
      </c>
      <c r="E15" s="906">
        <f>SUM(E16:E18)</f>
        <v>337077</v>
      </c>
      <c r="F15" s="907">
        <f>SUM(F16:F18)</f>
        <v>1746555</v>
      </c>
    </row>
    <row r="16" spans="1:10" ht="15" customHeight="1" x14ac:dyDescent="0.2">
      <c r="A16" s="921"/>
      <c r="B16" s="677" t="s">
        <v>533</v>
      </c>
      <c r="C16" s="922">
        <v>0</v>
      </c>
      <c r="D16" s="922">
        <v>0</v>
      </c>
      <c r="E16" s="922">
        <v>0</v>
      </c>
      <c r="F16" s="923">
        <f t="shared" si="1"/>
        <v>0</v>
      </c>
    </row>
    <row r="17" spans="1:6" ht="15" customHeight="1" thickBot="1" x14ac:dyDescent="0.25">
      <c r="A17" s="924"/>
      <c r="B17" s="684" t="s">
        <v>534</v>
      </c>
      <c r="C17" s="925">
        <v>841651</v>
      </c>
      <c r="D17" s="925">
        <v>567827</v>
      </c>
      <c r="E17" s="925">
        <v>337077</v>
      </c>
      <c r="F17" s="926">
        <f t="shared" si="1"/>
        <v>1746555</v>
      </c>
    </row>
    <row r="18" spans="1:6" ht="15" hidden="1" customHeight="1" thickBot="1" x14ac:dyDescent="0.25">
      <c r="A18" s="927"/>
      <c r="B18" s="685" t="s">
        <v>535</v>
      </c>
      <c r="C18" s="928">
        <v>0</v>
      </c>
      <c r="D18" s="928">
        <v>0</v>
      </c>
      <c r="E18" s="928">
        <v>0</v>
      </c>
      <c r="F18" s="929">
        <f t="shared" si="1"/>
        <v>0</v>
      </c>
    </row>
    <row r="19" spans="1:6" ht="15" customHeight="1" thickBot="1" x14ac:dyDescent="0.25">
      <c r="A19" s="411" t="s">
        <v>373</v>
      </c>
      <c r="B19" s="904" t="s">
        <v>429</v>
      </c>
      <c r="C19" s="1642">
        <f>SUM(C20:C22)</f>
        <v>291068422</v>
      </c>
      <c r="D19" s="1643">
        <f>SUM(D20:D22)</f>
        <v>242262437</v>
      </c>
      <c r="E19" s="1643">
        <f>SUM(E20:E22)</f>
        <v>45857496</v>
      </c>
      <c r="F19" s="1644">
        <f>SUM(F20:F22)</f>
        <v>579188355</v>
      </c>
    </row>
    <row r="20" spans="1:6" ht="15" customHeight="1" x14ac:dyDescent="0.2">
      <c r="A20" s="921"/>
      <c r="B20" s="677" t="s">
        <v>594</v>
      </c>
      <c r="C20" s="930">
        <v>223451729</v>
      </c>
      <c r="D20" s="930">
        <v>227553443</v>
      </c>
      <c r="E20" s="930">
        <v>43004218</v>
      </c>
      <c r="F20" s="931">
        <f t="shared" si="1"/>
        <v>494009390</v>
      </c>
    </row>
    <row r="21" spans="1:6" ht="15" customHeight="1" x14ac:dyDescent="0.2">
      <c r="A21" s="924"/>
      <c r="B21" s="684" t="s">
        <v>595</v>
      </c>
      <c r="C21" s="932">
        <v>66595247</v>
      </c>
      <c r="D21" s="932">
        <v>12656451</v>
      </c>
      <c r="E21" s="932">
        <v>1872328</v>
      </c>
      <c r="F21" s="933">
        <f t="shared" si="1"/>
        <v>81124026</v>
      </c>
    </row>
    <row r="22" spans="1:6" ht="15" customHeight="1" thickBot="1" x14ac:dyDescent="0.25">
      <c r="A22" s="927"/>
      <c r="B22" s="685" t="s">
        <v>596</v>
      </c>
      <c r="C22" s="934">
        <v>1021446</v>
      </c>
      <c r="D22" s="934">
        <v>2052543</v>
      </c>
      <c r="E22" s="934">
        <v>980950</v>
      </c>
      <c r="F22" s="935">
        <f t="shared" si="1"/>
        <v>4054939</v>
      </c>
    </row>
    <row r="23" spans="1:6" ht="15" customHeight="1" thickBot="1" x14ac:dyDescent="0.25">
      <c r="A23" s="411"/>
      <c r="B23" s="904" t="s">
        <v>805</v>
      </c>
      <c r="C23" s="1642">
        <f>C3+C19</f>
        <v>313443884</v>
      </c>
      <c r="D23" s="1643">
        <f>D3+D19</f>
        <v>246390027</v>
      </c>
      <c r="E23" s="1643">
        <f>E3+E19</f>
        <v>47281427</v>
      </c>
      <c r="F23" s="1644">
        <f>F3+F19</f>
        <v>607115338</v>
      </c>
    </row>
    <row r="24" spans="1:6" x14ac:dyDescent="0.2">
      <c r="B24" s="584"/>
      <c r="C24" s="584"/>
      <c r="D24" s="584"/>
      <c r="E24" s="584"/>
      <c r="F24" s="584"/>
    </row>
    <row r="25" spans="1:6" x14ac:dyDescent="0.2">
      <c r="B25" s="584"/>
      <c r="C25" s="584"/>
      <c r="D25" s="584"/>
      <c r="E25" s="584"/>
      <c r="F25" s="584"/>
    </row>
    <row r="26" spans="1:6" ht="27.75" customHeight="1" x14ac:dyDescent="0.2">
      <c r="A26" s="1793" t="s">
        <v>968</v>
      </c>
      <c r="B26" s="1794"/>
      <c r="C26" s="899" t="s">
        <v>390</v>
      </c>
      <c r="D26" s="899" t="s">
        <v>391</v>
      </c>
      <c r="E26" s="899" t="s">
        <v>251</v>
      </c>
      <c r="F26" s="899" t="s">
        <v>250</v>
      </c>
    </row>
    <row r="27" spans="1:6" ht="15" customHeight="1" thickBot="1" x14ac:dyDescent="0.25">
      <c r="A27" s="755" t="s">
        <v>372</v>
      </c>
      <c r="B27" s="900" t="s">
        <v>354</v>
      </c>
      <c r="C27" s="901">
        <f>C28+C39</f>
        <v>21045084</v>
      </c>
      <c r="D27" s="902">
        <f>D28+D39</f>
        <v>3148607</v>
      </c>
      <c r="E27" s="902">
        <f>E28+E39</f>
        <v>1064279</v>
      </c>
      <c r="F27" s="903">
        <f>F28+F39</f>
        <v>25257970</v>
      </c>
    </row>
    <row r="28" spans="1:6" ht="15" customHeight="1" thickBot="1" x14ac:dyDescent="0.25">
      <c r="A28" s="411"/>
      <c r="B28" s="904" t="s">
        <v>518</v>
      </c>
      <c r="C28" s="905">
        <f>C29+C33+C38</f>
        <v>20137683</v>
      </c>
      <c r="D28" s="906">
        <f>D29+D33+D38</f>
        <v>2697004</v>
      </c>
      <c r="E28" s="906">
        <f>E29+E33+E38</f>
        <v>764386</v>
      </c>
      <c r="F28" s="907">
        <f>SUM(C28:E28)</f>
        <v>23599073</v>
      </c>
    </row>
    <row r="29" spans="1:6" ht="15" customHeight="1" thickBot="1" x14ac:dyDescent="0.25">
      <c r="A29" s="866"/>
      <c r="B29" s="908" t="s">
        <v>519</v>
      </c>
      <c r="C29" s="909">
        <f>SUM(C30:C32)</f>
        <v>17907669</v>
      </c>
      <c r="D29" s="909">
        <f>SUM(D30:D32)</f>
        <v>1527842</v>
      </c>
      <c r="E29" s="909">
        <f>SUM(E30:E32)</f>
        <v>538455</v>
      </c>
      <c r="F29" s="910">
        <f t="shared" ref="F29:F38" si="2">SUM(C29:E29)</f>
        <v>19973966</v>
      </c>
    </row>
    <row r="30" spans="1:6" ht="15" customHeight="1" x14ac:dyDescent="0.2">
      <c r="A30" s="911"/>
      <c r="B30" s="912" t="s">
        <v>520</v>
      </c>
      <c r="C30" s="913">
        <v>17883271</v>
      </c>
      <c r="D30" s="913">
        <v>1446946</v>
      </c>
      <c r="E30" s="913">
        <v>538455</v>
      </c>
      <c r="F30" s="914">
        <f t="shared" si="2"/>
        <v>19868672</v>
      </c>
    </row>
    <row r="31" spans="1:6" ht="15" customHeight="1" thickBot="1" x14ac:dyDescent="0.25">
      <c r="A31" s="420"/>
      <c r="B31" s="632" t="s">
        <v>521</v>
      </c>
      <c r="C31" s="915">
        <v>24398</v>
      </c>
      <c r="D31" s="915">
        <v>80896</v>
      </c>
      <c r="E31" s="915">
        <v>0</v>
      </c>
      <c r="F31" s="916">
        <f t="shared" si="2"/>
        <v>105294</v>
      </c>
    </row>
    <row r="32" spans="1:6" ht="15" hidden="1" customHeight="1" thickBot="1" x14ac:dyDescent="0.25">
      <c r="A32" s="917"/>
      <c r="B32" s="918" t="s">
        <v>622</v>
      </c>
      <c r="C32" s="919">
        <v>0</v>
      </c>
      <c r="D32" s="919">
        <v>0</v>
      </c>
      <c r="E32" s="919">
        <v>0</v>
      </c>
      <c r="F32" s="920">
        <f t="shared" si="2"/>
        <v>0</v>
      </c>
    </row>
    <row r="33" spans="1:7" ht="15" customHeight="1" thickBot="1" x14ac:dyDescent="0.25">
      <c r="A33" s="866"/>
      <c r="B33" s="908" t="s">
        <v>522</v>
      </c>
      <c r="C33" s="909">
        <f>SUM(C34:C37)</f>
        <v>2215614</v>
      </c>
      <c r="D33" s="909">
        <f>SUM(D34:D37)</f>
        <v>1168832</v>
      </c>
      <c r="E33" s="909">
        <f>SUM(E34:E37)</f>
        <v>225931</v>
      </c>
      <c r="F33" s="910">
        <f t="shared" si="2"/>
        <v>3610377</v>
      </c>
    </row>
    <row r="34" spans="1:7" ht="15" customHeight="1" x14ac:dyDescent="0.2">
      <c r="A34" s="911"/>
      <c r="B34" s="912" t="s">
        <v>523</v>
      </c>
      <c r="C34" s="913">
        <v>8998</v>
      </c>
      <c r="D34" s="913">
        <v>0</v>
      </c>
      <c r="E34" s="913">
        <v>0</v>
      </c>
      <c r="F34" s="914">
        <f t="shared" si="2"/>
        <v>8998</v>
      </c>
    </row>
    <row r="35" spans="1:7" ht="15" customHeight="1" x14ac:dyDescent="0.2">
      <c r="A35" s="420"/>
      <c r="B35" s="632" t="s">
        <v>524</v>
      </c>
      <c r="C35" s="915">
        <v>2200258</v>
      </c>
      <c r="D35" s="915">
        <v>1168832</v>
      </c>
      <c r="E35" s="915">
        <v>225931</v>
      </c>
      <c r="F35" s="916">
        <f t="shared" si="2"/>
        <v>3595021</v>
      </c>
    </row>
    <row r="36" spans="1:7" ht="15" hidden="1" customHeight="1" x14ac:dyDescent="0.2">
      <c r="A36" s="420"/>
      <c r="B36" s="632" t="s">
        <v>854</v>
      </c>
      <c r="C36" s="915">
        <v>0</v>
      </c>
      <c r="D36" s="915">
        <v>0</v>
      </c>
      <c r="E36" s="915">
        <v>0</v>
      </c>
      <c r="F36" s="916">
        <f t="shared" si="2"/>
        <v>0</v>
      </c>
    </row>
    <row r="37" spans="1:7" ht="15" customHeight="1" thickBot="1" x14ac:dyDescent="0.25">
      <c r="A37" s="917"/>
      <c r="B37" s="918" t="s">
        <v>1270</v>
      </c>
      <c r="C37" s="919">
        <v>6358</v>
      </c>
      <c r="D37" s="919">
        <v>0</v>
      </c>
      <c r="E37" s="919">
        <v>0</v>
      </c>
      <c r="F37" s="920">
        <f t="shared" si="2"/>
        <v>6358</v>
      </c>
    </row>
    <row r="38" spans="1:7" ht="15" customHeight="1" thickBot="1" x14ac:dyDescent="0.25">
      <c r="A38" s="866"/>
      <c r="B38" s="908" t="s">
        <v>531</v>
      </c>
      <c r="C38" s="909">
        <v>14400</v>
      </c>
      <c r="D38" s="909">
        <v>330</v>
      </c>
      <c r="E38" s="909">
        <v>0</v>
      </c>
      <c r="F38" s="910">
        <f t="shared" si="2"/>
        <v>14730</v>
      </c>
    </row>
    <row r="39" spans="1:7" ht="15" customHeight="1" thickBot="1" x14ac:dyDescent="0.25">
      <c r="A39" s="411"/>
      <c r="B39" s="904" t="s">
        <v>532</v>
      </c>
      <c r="C39" s="905">
        <f>SUM(C40:C42)</f>
        <v>907401</v>
      </c>
      <c r="D39" s="906">
        <f>SUM(D40:D42)</f>
        <v>451603</v>
      </c>
      <c r="E39" s="906">
        <f>SUM(E40:E42)</f>
        <v>299893</v>
      </c>
      <c r="F39" s="907">
        <f>SUM(F40:F42)</f>
        <v>1658897</v>
      </c>
    </row>
    <row r="40" spans="1:7" ht="15" customHeight="1" x14ac:dyDescent="0.2">
      <c r="A40" s="921"/>
      <c r="B40" s="677" t="s">
        <v>533</v>
      </c>
      <c r="C40" s="922">
        <v>31841</v>
      </c>
      <c r="D40" s="922">
        <v>0</v>
      </c>
      <c r="E40" s="922">
        <v>0</v>
      </c>
      <c r="F40" s="923">
        <f>SUM(C40:E40)</f>
        <v>31841</v>
      </c>
    </row>
    <row r="41" spans="1:7" ht="15" customHeight="1" thickBot="1" x14ac:dyDescent="0.25">
      <c r="A41" s="924"/>
      <c r="B41" s="684" t="s">
        <v>534</v>
      </c>
      <c r="C41" s="925">
        <v>875560</v>
      </c>
      <c r="D41" s="925">
        <v>451603</v>
      </c>
      <c r="E41" s="925">
        <v>299893</v>
      </c>
      <c r="F41" s="926">
        <f>SUM(C41:E41)</f>
        <v>1627056</v>
      </c>
    </row>
    <row r="42" spans="1:7" ht="15" hidden="1" customHeight="1" thickBot="1" x14ac:dyDescent="0.25">
      <c r="A42" s="927"/>
      <c r="B42" s="685" t="s">
        <v>535</v>
      </c>
      <c r="C42" s="928">
        <v>0</v>
      </c>
      <c r="D42" s="928">
        <v>0</v>
      </c>
      <c r="E42" s="928">
        <v>0</v>
      </c>
      <c r="F42" s="929">
        <v>0</v>
      </c>
    </row>
    <row r="43" spans="1:7" ht="15" customHeight="1" thickBot="1" x14ac:dyDescent="0.25">
      <c r="A43" s="411" t="s">
        <v>373</v>
      </c>
      <c r="B43" s="904" t="s">
        <v>429</v>
      </c>
      <c r="C43" s="905">
        <f>SUM(C44:C46)</f>
        <v>389808426</v>
      </c>
      <c r="D43" s="906">
        <f>SUM(D44:D46)</f>
        <v>320238073</v>
      </c>
      <c r="E43" s="906">
        <f>SUM(E44:E46)</f>
        <v>44130546</v>
      </c>
      <c r="F43" s="907">
        <f>SUM(F44:F46)</f>
        <v>754177045</v>
      </c>
      <c r="G43" s="217"/>
    </row>
    <row r="44" spans="1:7" ht="15" customHeight="1" x14ac:dyDescent="0.2">
      <c r="A44" s="921"/>
      <c r="B44" s="677" t="s">
        <v>594</v>
      </c>
      <c r="C44" s="930">
        <v>336245647</v>
      </c>
      <c r="D44" s="930">
        <v>298811916</v>
      </c>
      <c r="E44" s="930">
        <v>42316818</v>
      </c>
      <c r="F44" s="931">
        <f>SUM(C44:E44)</f>
        <v>677374381</v>
      </c>
      <c r="G44" s="217"/>
    </row>
    <row r="45" spans="1:7" ht="15" customHeight="1" x14ac:dyDescent="0.2">
      <c r="A45" s="924"/>
      <c r="B45" s="684" t="s">
        <v>595</v>
      </c>
      <c r="C45" s="932">
        <v>52979729</v>
      </c>
      <c r="D45" s="932">
        <v>20736915</v>
      </c>
      <c r="E45" s="932">
        <v>1716118</v>
      </c>
      <c r="F45" s="933">
        <f>SUM(C45:E45)</f>
        <v>75432762</v>
      </c>
      <c r="G45" s="217"/>
    </row>
    <row r="46" spans="1:7" ht="15" customHeight="1" thickBot="1" x14ac:dyDescent="0.25">
      <c r="A46" s="927"/>
      <c r="B46" s="685" t="s">
        <v>596</v>
      </c>
      <c r="C46" s="934">
        <v>583050</v>
      </c>
      <c r="D46" s="934">
        <v>689242</v>
      </c>
      <c r="E46" s="934">
        <v>97610</v>
      </c>
      <c r="F46" s="935">
        <f>SUM(C46:E46)</f>
        <v>1369902</v>
      </c>
      <c r="G46" s="217"/>
    </row>
    <row r="47" spans="1:7" ht="15" customHeight="1" thickBot="1" x14ac:dyDescent="0.25">
      <c r="A47" s="411"/>
      <c r="B47" s="904" t="s">
        <v>805</v>
      </c>
      <c r="C47" s="905">
        <f>C27+C43</f>
        <v>410853510</v>
      </c>
      <c r="D47" s="906">
        <f>D27+D43</f>
        <v>323386680</v>
      </c>
      <c r="E47" s="906">
        <f>E27+E43</f>
        <v>45194825</v>
      </c>
      <c r="F47" s="907">
        <f>F27+F43</f>
        <v>779435015</v>
      </c>
    </row>
    <row r="48" spans="1:7" x14ac:dyDescent="0.2">
      <c r="B48" s="584"/>
      <c r="C48" s="584"/>
      <c r="D48" s="584"/>
      <c r="E48" s="584"/>
      <c r="F48" s="584"/>
    </row>
    <row r="49" spans="2:6" x14ac:dyDescent="0.2">
      <c r="B49" s="584"/>
      <c r="C49" s="584"/>
      <c r="D49" s="584"/>
      <c r="E49" s="584"/>
      <c r="F49" s="584"/>
    </row>
    <row r="50" spans="2:6" x14ac:dyDescent="0.2">
      <c r="B50" s="584"/>
      <c r="C50" s="584"/>
      <c r="D50" s="584"/>
      <c r="E50" s="584"/>
      <c r="F50" s="584"/>
    </row>
    <row r="51" spans="2:6" x14ac:dyDescent="0.2">
      <c r="B51" s="584"/>
      <c r="C51" s="584"/>
      <c r="D51" s="584"/>
      <c r="E51" s="584"/>
      <c r="F51" s="584"/>
    </row>
    <row r="52" spans="2:6" x14ac:dyDescent="0.2">
      <c r="B52" s="584"/>
      <c r="C52" s="584"/>
      <c r="D52" s="584"/>
      <c r="E52" s="584"/>
      <c r="F52" s="584"/>
    </row>
    <row r="53" spans="2:6" x14ac:dyDescent="0.2">
      <c r="B53" s="584"/>
      <c r="C53" s="584"/>
      <c r="D53" s="584"/>
      <c r="E53" s="584"/>
      <c r="F53" s="584"/>
    </row>
    <row r="54" spans="2:6" x14ac:dyDescent="0.2">
      <c r="B54" s="584"/>
      <c r="C54" s="584"/>
      <c r="D54" s="584"/>
      <c r="E54" s="584"/>
      <c r="F54" s="584"/>
    </row>
    <row r="55" spans="2:6" x14ac:dyDescent="0.2">
      <c r="B55" s="584"/>
      <c r="C55" s="584"/>
      <c r="D55" s="584"/>
      <c r="E55" s="584"/>
      <c r="F55" s="584"/>
    </row>
    <row r="56" spans="2:6" x14ac:dyDescent="0.2">
      <c r="B56" s="584"/>
      <c r="C56" s="584"/>
      <c r="D56" s="584"/>
      <c r="E56" s="584"/>
      <c r="F56" s="584"/>
    </row>
    <row r="57" spans="2:6" x14ac:dyDescent="0.2">
      <c r="B57" s="584"/>
      <c r="C57" s="584"/>
      <c r="D57" s="584"/>
      <c r="E57" s="584"/>
      <c r="F57" s="584"/>
    </row>
    <row r="58" spans="2:6" x14ac:dyDescent="0.2">
      <c r="B58" s="584"/>
      <c r="C58" s="584"/>
      <c r="D58" s="584"/>
      <c r="E58" s="584"/>
      <c r="F58" s="584"/>
    </row>
    <row r="59" spans="2:6" x14ac:dyDescent="0.2">
      <c r="B59" s="584"/>
      <c r="C59" s="584"/>
      <c r="D59" s="584"/>
      <c r="E59" s="584"/>
      <c r="F59" s="584"/>
    </row>
    <row r="60" spans="2:6" x14ac:dyDescent="0.2">
      <c r="B60" s="584"/>
      <c r="C60" s="584"/>
      <c r="D60" s="584"/>
      <c r="E60" s="584"/>
      <c r="F60" s="584"/>
    </row>
    <row r="61" spans="2:6" x14ac:dyDescent="0.2">
      <c r="B61" s="584"/>
      <c r="C61" s="584"/>
      <c r="D61" s="584"/>
      <c r="E61" s="584"/>
      <c r="F61" s="584"/>
    </row>
    <row r="62" spans="2:6" x14ac:dyDescent="0.2">
      <c r="B62" s="584"/>
      <c r="C62" s="584"/>
      <c r="D62" s="584"/>
      <c r="E62" s="584"/>
      <c r="F62" s="584"/>
    </row>
    <row r="63" spans="2:6" x14ac:dyDescent="0.2">
      <c r="B63" s="584"/>
      <c r="C63" s="584"/>
      <c r="D63" s="584"/>
      <c r="E63" s="584"/>
      <c r="F63" s="584"/>
    </row>
    <row r="64" spans="2:6" x14ac:dyDescent="0.2">
      <c r="B64" s="584"/>
      <c r="C64" s="584"/>
      <c r="D64" s="584"/>
      <c r="E64" s="584"/>
      <c r="F64" s="584"/>
    </row>
    <row r="65" spans="2:6" x14ac:dyDescent="0.2">
      <c r="B65" s="584"/>
      <c r="C65" s="584"/>
      <c r="D65" s="584"/>
      <c r="E65" s="584"/>
      <c r="F65" s="584"/>
    </row>
    <row r="66" spans="2:6" x14ac:dyDescent="0.2">
      <c r="B66" s="584"/>
      <c r="C66" s="584"/>
      <c r="D66" s="584"/>
      <c r="E66" s="584"/>
      <c r="F66" s="584"/>
    </row>
    <row r="67" spans="2:6" x14ac:dyDescent="0.2">
      <c r="B67" s="584"/>
      <c r="C67" s="584"/>
      <c r="D67" s="584"/>
      <c r="E67" s="584"/>
      <c r="F67" s="584"/>
    </row>
    <row r="68" spans="2:6" x14ac:dyDescent="0.2">
      <c r="B68" s="584"/>
      <c r="C68" s="584"/>
      <c r="D68" s="584"/>
      <c r="E68" s="584"/>
      <c r="F68" s="584"/>
    </row>
    <row r="69" spans="2:6" x14ac:dyDescent="0.2">
      <c r="B69" s="584"/>
      <c r="C69" s="584"/>
      <c r="D69" s="584"/>
      <c r="E69" s="584"/>
      <c r="F69" s="584"/>
    </row>
    <row r="70" spans="2:6" x14ac:dyDescent="0.2">
      <c r="B70" s="584"/>
      <c r="C70" s="584"/>
      <c r="D70" s="584"/>
      <c r="E70" s="584"/>
      <c r="F70" s="584"/>
    </row>
    <row r="71" spans="2:6" x14ac:dyDescent="0.2">
      <c r="B71" s="584"/>
      <c r="C71" s="584"/>
      <c r="D71" s="584"/>
      <c r="E71" s="584"/>
      <c r="F71" s="584"/>
    </row>
    <row r="72" spans="2:6" x14ac:dyDescent="0.2">
      <c r="B72" s="584"/>
      <c r="C72" s="584"/>
      <c r="D72" s="584"/>
      <c r="E72" s="584"/>
      <c r="F72" s="584"/>
    </row>
    <row r="73" spans="2:6" x14ac:dyDescent="0.2">
      <c r="B73" s="584"/>
      <c r="C73" s="584"/>
      <c r="D73" s="584"/>
      <c r="E73" s="584"/>
      <c r="F73" s="584"/>
    </row>
    <row r="74" spans="2:6" x14ac:dyDescent="0.2">
      <c r="B74" s="584"/>
      <c r="C74" s="584"/>
      <c r="D74" s="584"/>
      <c r="E74" s="584"/>
      <c r="F74" s="584"/>
    </row>
    <row r="75" spans="2:6" x14ac:dyDescent="0.2">
      <c r="B75" s="584"/>
      <c r="C75" s="584"/>
      <c r="D75" s="584"/>
      <c r="E75" s="584"/>
      <c r="F75" s="584"/>
    </row>
    <row r="76" spans="2:6" x14ac:dyDescent="0.2">
      <c r="B76" s="584"/>
      <c r="C76" s="584"/>
      <c r="D76" s="584"/>
      <c r="E76" s="584"/>
      <c r="F76" s="584"/>
    </row>
    <row r="77" spans="2:6" x14ac:dyDescent="0.2">
      <c r="B77" s="584"/>
      <c r="C77" s="584"/>
      <c r="D77" s="584"/>
      <c r="E77" s="584"/>
      <c r="F77" s="584"/>
    </row>
    <row r="78" spans="2:6" x14ac:dyDescent="0.2">
      <c r="B78" s="584"/>
      <c r="C78" s="584"/>
      <c r="D78" s="584"/>
      <c r="E78" s="584"/>
      <c r="F78" s="584"/>
    </row>
    <row r="79" spans="2:6" x14ac:dyDescent="0.2">
      <c r="B79" s="584"/>
      <c r="C79" s="584"/>
      <c r="D79" s="584"/>
      <c r="E79" s="584"/>
      <c r="F79" s="584"/>
    </row>
    <row r="80" spans="2:6" x14ac:dyDescent="0.2">
      <c r="B80" s="584"/>
      <c r="C80" s="584"/>
      <c r="D80" s="584"/>
      <c r="E80" s="584"/>
      <c r="F80" s="584"/>
    </row>
    <row r="81" spans="2:6" x14ac:dyDescent="0.2">
      <c r="B81" s="584"/>
      <c r="C81" s="584"/>
      <c r="D81" s="584"/>
      <c r="E81" s="584"/>
      <c r="F81" s="584"/>
    </row>
    <row r="82" spans="2:6" x14ac:dyDescent="0.2">
      <c r="B82" s="584"/>
      <c r="C82" s="584"/>
      <c r="D82" s="584"/>
      <c r="E82" s="584"/>
      <c r="F82" s="584"/>
    </row>
    <row r="83" spans="2:6" x14ac:dyDescent="0.2">
      <c r="B83" s="584"/>
      <c r="C83" s="584"/>
      <c r="D83" s="584"/>
      <c r="E83" s="584"/>
      <c r="F83" s="584"/>
    </row>
    <row r="84" spans="2:6" x14ac:dyDescent="0.2">
      <c r="B84" s="584"/>
      <c r="C84" s="584"/>
      <c r="D84" s="584"/>
      <c r="E84" s="584"/>
      <c r="F84" s="584"/>
    </row>
    <row r="85" spans="2:6" x14ac:dyDescent="0.2">
      <c r="B85" s="584"/>
      <c r="C85" s="584"/>
      <c r="D85" s="584"/>
      <c r="E85" s="584"/>
      <c r="F85" s="584"/>
    </row>
    <row r="86" spans="2:6" x14ac:dyDescent="0.2">
      <c r="B86" s="584"/>
      <c r="C86" s="584"/>
      <c r="D86" s="584"/>
      <c r="E86" s="584"/>
      <c r="F86" s="584"/>
    </row>
    <row r="87" spans="2:6" x14ac:dyDescent="0.2">
      <c r="B87" s="584"/>
      <c r="C87" s="584"/>
      <c r="D87" s="584"/>
      <c r="E87" s="584"/>
      <c r="F87" s="584"/>
    </row>
    <row r="88" spans="2:6" x14ac:dyDescent="0.2">
      <c r="B88" s="584"/>
      <c r="C88" s="584"/>
      <c r="D88" s="584"/>
      <c r="E88" s="584"/>
      <c r="F88" s="584"/>
    </row>
    <row r="89" spans="2:6" x14ac:dyDescent="0.2">
      <c r="B89" s="584"/>
      <c r="C89" s="584"/>
      <c r="D89" s="584"/>
      <c r="E89" s="584"/>
      <c r="F89" s="584"/>
    </row>
    <row r="90" spans="2:6" x14ac:dyDescent="0.2">
      <c r="B90" s="584"/>
      <c r="C90" s="584"/>
      <c r="D90" s="584"/>
      <c r="E90" s="584"/>
      <c r="F90" s="584"/>
    </row>
    <row r="91" spans="2:6" x14ac:dyDescent="0.2">
      <c r="B91" s="584"/>
      <c r="C91" s="584"/>
      <c r="D91" s="584"/>
      <c r="E91" s="584"/>
      <c r="F91" s="584"/>
    </row>
    <row r="92" spans="2:6" x14ac:dyDescent="0.2">
      <c r="B92" s="584"/>
      <c r="C92" s="584"/>
      <c r="D92" s="584"/>
      <c r="E92" s="584"/>
      <c r="F92" s="584"/>
    </row>
    <row r="93" spans="2:6" x14ac:dyDescent="0.2">
      <c r="B93" s="584"/>
      <c r="C93" s="584"/>
      <c r="D93" s="584"/>
      <c r="E93" s="584"/>
      <c r="F93" s="584"/>
    </row>
    <row r="94" spans="2:6" x14ac:dyDescent="0.2">
      <c r="B94" s="584"/>
      <c r="C94" s="584"/>
      <c r="D94" s="584"/>
      <c r="E94" s="584"/>
      <c r="F94" s="584"/>
    </row>
    <row r="95" spans="2:6" x14ac:dyDescent="0.2">
      <c r="B95" s="584"/>
      <c r="C95" s="584"/>
      <c r="D95" s="584"/>
      <c r="E95" s="584"/>
      <c r="F95" s="584"/>
    </row>
    <row r="96" spans="2:6" x14ac:dyDescent="0.2">
      <c r="B96" s="584"/>
      <c r="C96" s="584"/>
      <c r="D96" s="584"/>
      <c r="E96" s="584"/>
      <c r="F96" s="584"/>
    </row>
    <row r="97" spans="2:6" x14ac:dyDescent="0.2">
      <c r="B97" s="584"/>
      <c r="C97" s="584"/>
      <c r="D97" s="584"/>
      <c r="E97" s="584"/>
      <c r="F97" s="584"/>
    </row>
    <row r="98" spans="2:6" x14ac:dyDescent="0.2">
      <c r="B98" s="584"/>
      <c r="C98" s="584"/>
      <c r="D98" s="584"/>
      <c r="E98" s="584"/>
      <c r="F98" s="584"/>
    </row>
    <row r="99" spans="2:6" x14ac:dyDescent="0.2">
      <c r="B99" s="584"/>
      <c r="C99" s="584"/>
      <c r="D99" s="584"/>
      <c r="E99" s="584"/>
      <c r="F99" s="584"/>
    </row>
    <row r="100" spans="2:6" x14ac:dyDescent="0.2">
      <c r="B100" s="584"/>
      <c r="C100" s="584"/>
      <c r="D100" s="584"/>
      <c r="E100" s="584"/>
      <c r="F100" s="584"/>
    </row>
    <row r="101" spans="2:6" x14ac:dyDescent="0.2">
      <c r="B101" s="584"/>
      <c r="C101" s="584"/>
      <c r="D101" s="584"/>
      <c r="E101" s="584"/>
      <c r="F101" s="584"/>
    </row>
    <row r="102" spans="2:6" x14ac:dyDescent="0.2">
      <c r="B102" s="584"/>
      <c r="C102" s="584"/>
      <c r="D102" s="584"/>
      <c r="E102" s="584"/>
      <c r="F102" s="584"/>
    </row>
    <row r="103" spans="2:6" x14ac:dyDescent="0.2">
      <c r="B103" s="584"/>
      <c r="C103" s="584"/>
      <c r="D103" s="584"/>
      <c r="E103" s="584"/>
      <c r="F103" s="584"/>
    </row>
    <row r="104" spans="2:6" x14ac:dyDescent="0.2">
      <c r="B104" s="584"/>
      <c r="C104" s="584"/>
      <c r="D104" s="584"/>
      <c r="E104" s="584"/>
      <c r="F104" s="584"/>
    </row>
    <row r="105" spans="2:6" x14ac:dyDescent="0.2">
      <c r="B105" s="584"/>
      <c r="C105" s="584"/>
      <c r="D105" s="584"/>
      <c r="E105" s="584"/>
      <c r="F105" s="584"/>
    </row>
    <row r="106" spans="2:6" x14ac:dyDescent="0.2">
      <c r="B106" s="584"/>
      <c r="C106" s="584"/>
      <c r="D106" s="584"/>
      <c r="E106" s="584"/>
      <c r="F106" s="584"/>
    </row>
    <row r="107" spans="2:6" x14ac:dyDescent="0.2">
      <c r="B107" s="584"/>
      <c r="C107" s="584"/>
      <c r="D107" s="584"/>
      <c r="E107" s="584"/>
      <c r="F107" s="584"/>
    </row>
    <row r="108" spans="2:6" x14ac:dyDescent="0.2">
      <c r="B108" s="584"/>
      <c r="C108" s="584"/>
      <c r="D108" s="584"/>
      <c r="E108" s="584"/>
      <c r="F108" s="584"/>
    </row>
    <row r="109" spans="2:6" x14ac:dyDescent="0.2">
      <c r="B109" s="584"/>
      <c r="C109" s="584"/>
      <c r="D109" s="584"/>
      <c r="E109" s="584"/>
      <c r="F109" s="584"/>
    </row>
    <row r="110" spans="2:6" x14ac:dyDescent="0.2">
      <c r="B110" s="584"/>
      <c r="C110" s="584"/>
      <c r="D110" s="584"/>
      <c r="E110" s="584"/>
      <c r="F110" s="584"/>
    </row>
    <row r="111" spans="2:6" x14ac:dyDescent="0.2">
      <c r="B111" s="584"/>
      <c r="C111" s="584"/>
      <c r="D111" s="584"/>
      <c r="E111" s="584"/>
      <c r="F111" s="584"/>
    </row>
    <row r="112" spans="2:6" x14ac:dyDescent="0.2">
      <c r="B112" s="584"/>
      <c r="C112" s="584"/>
      <c r="D112" s="584"/>
      <c r="E112" s="584"/>
      <c r="F112" s="584"/>
    </row>
    <row r="113" spans="2:6" x14ac:dyDescent="0.2">
      <c r="B113" s="584"/>
      <c r="C113" s="584"/>
      <c r="D113" s="584"/>
      <c r="E113" s="584"/>
      <c r="F113" s="584"/>
    </row>
    <row r="114" spans="2:6" x14ac:dyDescent="0.2">
      <c r="B114" s="584"/>
      <c r="C114" s="584"/>
      <c r="D114" s="584"/>
      <c r="E114" s="584"/>
      <c r="F114" s="584"/>
    </row>
    <row r="115" spans="2:6" x14ac:dyDescent="0.2">
      <c r="B115" s="584"/>
      <c r="C115" s="584"/>
      <c r="D115" s="584"/>
      <c r="E115" s="584"/>
      <c r="F115" s="584"/>
    </row>
    <row r="116" spans="2:6" x14ac:dyDescent="0.2">
      <c r="B116" s="584"/>
      <c r="C116" s="584"/>
      <c r="D116" s="584"/>
      <c r="E116" s="584"/>
      <c r="F116" s="584"/>
    </row>
    <row r="117" spans="2:6" x14ac:dyDescent="0.2">
      <c r="B117" s="584"/>
      <c r="C117" s="584"/>
      <c r="D117" s="584"/>
      <c r="E117" s="584"/>
      <c r="F117" s="584"/>
    </row>
    <row r="118" spans="2:6" x14ac:dyDescent="0.2">
      <c r="B118" s="584"/>
      <c r="C118" s="584"/>
      <c r="D118" s="584"/>
      <c r="E118" s="584"/>
      <c r="F118" s="584"/>
    </row>
    <row r="119" spans="2:6" x14ac:dyDescent="0.2">
      <c r="B119" s="584"/>
      <c r="C119" s="584"/>
      <c r="D119" s="584"/>
      <c r="E119" s="584"/>
      <c r="F119" s="584"/>
    </row>
    <row r="120" spans="2:6" x14ac:dyDescent="0.2">
      <c r="B120" s="584"/>
      <c r="C120" s="584"/>
      <c r="D120" s="584"/>
      <c r="E120" s="584"/>
      <c r="F120" s="584"/>
    </row>
    <row r="121" spans="2:6" x14ac:dyDescent="0.2">
      <c r="B121" s="584"/>
      <c r="C121" s="584"/>
      <c r="D121" s="584"/>
      <c r="E121" s="584"/>
      <c r="F121" s="584"/>
    </row>
    <row r="122" spans="2:6" x14ac:dyDescent="0.2">
      <c r="B122" s="584"/>
      <c r="C122" s="584"/>
      <c r="D122" s="584"/>
      <c r="E122" s="584"/>
      <c r="F122" s="584"/>
    </row>
    <row r="123" spans="2:6" x14ac:dyDescent="0.2">
      <c r="B123" s="584"/>
      <c r="C123" s="584"/>
      <c r="D123" s="584"/>
      <c r="E123" s="584"/>
      <c r="F123" s="584"/>
    </row>
    <row r="124" spans="2:6" x14ac:dyDescent="0.2">
      <c r="B124" s="584"/>
      <c r="C124" s="584"/>
      <c r="D124" s="584"/>
      <c r="E124" s="584"/>
      <c r="F124" s="584"/>
    </row>
    <row r="125" spans="2:6" x14ac:dyDescent="0.2">
      <c r="B125" s="584"/>
      <c r="C125" s="584"/>
      <c r="D125" s="584"/>
      <c r="E125" s="584"/>
      <c r="F125" s="584"/>
    </row>
    <row r="126" spans="2:6" x14ac:dyDescent="0.2">
      <c r="B126" s="584"/>
      <c r="C126" s="584"/>
      <c r="D126" s="584"/>
      <c r="E126" s="584"/>
      <c r="F126" s="584"/>
    </row>
    <row r="127" spans="2:6" x14ac:dyDescent="0.2">
      <c r="B127" s="584"/>
      <c r="C127" s="584"/>
      <c r="D127" s="584"/>
      <c r="E127" s="584"/>
      <c r="F127" s="584"/>
    </row>
    <row r="128" spans="2:6" x14ac:dyDescent="0.2">
      <c r="B128" s="584"/>
      <c r="C128" s="584"/>
      <c r="D128" s="584"/>
      <c r="E128" s="584"/>
      <c r="F128" s="584"/>
    </row>
    <row r="129" spans="2:6" x14ac:dyDescent="0.2">
      <c r="B129" s="584"/>
      <c r="C129" s="584"/>
      <c r="D129" s="584"/>
      <c r="E129" s="584"/>
      <c r="F129" s="584"/>
    </row>
    <row r="130" spans="2:6" x14ac:dyDescent="0.2">
      <c r="B130" s="584"/>
      <c r="C130" s="584"/>
      <c r="D130" s="584"/>
      <c r="E130" s="584"/>
      <c r="F130" s="584"/>
    </row>
    <row r="131" spans="2:6" x14ac:dyDescent="0.2">
      <c r="B131" s="584"/>
      <c r="C131" s="584"/>
      <c r="D131" s="584"/>
      <c r="E131" s="584"/>
      <c r="F131" s="584"/>
    </row>
    <row r="132" spans="2:6" x14ac:dyDescent="0.2">
      <c r="B132" s="584"/>
      <c r="C132" s="584"/>
      <c r="D132" s="584"/>
      <c r="E132" s="584"/>
      <c r="F132" s="584"/>
    </row>
    <row r="133" spans="2:6" x14ac:dyDescent="0.2">
      <c r="B133" s="584"/>
      <c r="C133" s="584"/>
      <c r="D133" s="584"/>
      <c r="E133" s="584"/>
      <c r="F133" s="584"/>
    </row>
    <row r="134" spans="2:6" x14ac:dyDescent="0.2">
      <c r="B134" s="584"/>
      <c r="C134" s="584"/>
      <c r="D134" s="584"/>
      <c r="E134" s="584"/>
      <c r="F134" s="584"/>
    </row>
    <row r="135" spans="2:6" x14ac:dyDescent="0.2">
      <c r="B135" s="584"/>
      <c r="C135" s="584"/>
      <c r="D135" s="584"/>
      <c r="E135" s="584"/>
      <c r="F135" s="584"/>
    </row>
    <row r="136" spans="2:6" x14ac:dyDescent="0.2">
      <c r="B136" s="584"/>
      <c r="C136" s="584"/>
      <c r="D136" s="584"/>
      <c r="E136" s="584"/>
      <c r="F136" s="584"/>
    </row>
    <row r="137" spans="2:6" x14ac:dyDescent="0.2">
      <c r="B137" s="584"/>
      <c r="C137" s="584"/>
      <c r="D137" s="584"/>
      <c r="E137" s="584"/>
      <c r="F137" s="584"/>
    </row>
    <row r="138" spans="2:6" x14ac:dyDescent="0.2">
      <c r="B138" s="584"/>
      <c r="C138" s="584"/>
      <c r="D138" s="584"/>
      <c r="E138" s="584"/>
      <c r="F138" s="584"/>
    </row>
    <row r="139" spans="2:6" x14ac:dyDescent="0.2">
      <c r="B139" s="584"/>
      <c r="C139" s="584"/>
      <c r="D139" s="584"/>
      <c r="E139" s="584"/>
      <c r="F139" s="584"/>
    </row>
    <row r="140" spans="2:6" x14ac:dyDescent="0.2">
      <c r="B140" s="584"/>
      <c r="C140" s="584"/>
      <c r="D140" s="584"/>
      <c r="E140" s="584"/>
      <c r="F140" s="584"/>
    </row>
    <row r="141" spans="2:6" x14ac:dyDescent="0.2">
      <c r="B141" s="584"/>
      <c r="C141" s="584"/>
      <c r="D141" s="584"/>
      <c r="E141" s="584"/>
      <c r="F141" s="584"/>
    </row>
    <row r="142" spans="2:6" x14ac:dyDescent="0.2">
      <c r="B142" s="584"/>
      <c r="C142" s="584"/>
      <c r="D142" s="584"/>
      <c r="E142" s="584"/>
      <c r="F142" s="584"/>
    </row>
    <row r="143" spans="2:6" x14ac:dyDescent="0.2">
      <c r="B143" s="584"/>
      <c r="C143" s="584"/>
      <c r="D143" s="584"/>
      <c r="E143" s="584"/>
      <c r="F143" s="584"/>
    </row>
    <row r="144" spans="2:6" x14ac:dyDescent="0.2">
      <c r="B144" s="584"/>
      <c r="C144" s="584"/>
      <c r="D144" s="584"/>
      <c r="E144" s="584"/>
      <c r="F144" s="584"/>
    </row>
    <row r="145" spans="2:6" x14ac:dyDescent="0.2">
      <c r="B145" s="584"/>
      <c r="C145" s="584"/>
      <c r="D145" s="584"/>
      <c r="E145" s="584"/>
      <c r="F145" s="584"/>
    </row>
    <row r="146" spans="2:6" x14ac:dyDescent="0.2">
      <c r="B146" s="584"/>
      <c r="C146" s="584"/>
      <c r="D146" s="584"/>
      <c r="E146" s="584"/>
      <c r="F146" s="584"/>
    </row>
    <row r="147" spans="2:6" x14ac:dyDescent="0.2">
      <c r="B147" s="584"/>
      <c r="C147" s="584"/>
      <c r="D147" s="584"/>
      <c r="E147" s="584"/>
      <c r="F147" s="584"/>
    </row>
    <row r="148" spans="2:6" x14ac:dyDescent="0.2">
      <c r="B148" s="584"/>
      <c r="C148" s="584"/>
      <c r="D148" s="584"/>
      <c r="E148" s="584"/>
      <c r="F148" s="584"/>
    </row>
    <row r="149" spans="2:6" x14ac:dyDescent="0.2">
      <c r="B149" s="584"/>
      <c r="C149" s="584"/>
      <c r="D149" s="584"/>
      <c r="E149" s="584"/>
      <c r="F149" s="584"/>
    </row>
  </sheetData>
  <mergeCells count="2">
    <mergeCell ref="A2:B2"/>
    <mergeCell ref="A26:B26"/>
  </mergeCells>
  <phoneticPr fontId="2" type="noConversion"/>
  <pageMargins left="0.28999999999999998" right="0.18" top="1" bottom="1" header="0.5" footer="0.5"/>
  <pageSetup paperSize="9" scale="95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1.25" x14ac:dyDescent="0.15"/>
  <cols>
    <col min="1" max="1" width="39.42578125" style="1417" customWidth="1"/>
    <col min="2" max="3" width="16" style="1417" customWidth="1"/>
    <col min="4" max="4" width="16.7109375" style="1417" customWidth="1"/>
    <col min="5" max="8" width="15.7109375" style="1417" customWidth="1"/>
    <col min="9" max="10" width="9.140625" style="1417"/>
    <col min="11" max="13" width="11.5703125" style="1417" bestFit="1" customWidth="1"/>
    <col min="14" max="16384" width="9.140625" style="1417"/>
  </cols>
  <sheetData>
    <row r="1" spans="1:13" ht="15" x14ac:dyDescent="0.15">
      <c r="A1" s="1688" t="s">
        <v>1316</v>
      </c>
    </row>
    <row r="3" spans="1:13" ht="15.95" customHeight="1" x14ac:dyDescent="0.15">
      <c r="A3" s="1418" t="s">
        <v>1108</v>
      </c>
      <c r="B3" s="1419"/>
      <c r="C3" s="1419"/>
      <c r="D3" s="1419"/>
      <c r="E3" s="1419"/>
      <c r="F3" s="1419"/>
      <c r="G3" s="1419"/>
      <c r="H3" s="1419"/>
    </row>
    <row r="4" spans="1:13" ht="15.95" customHeight="1" x14ac:dyDescent="0.15">
      <c r="A4" s="1795" t="s">
        <v>1070</v>
      </c>
      <c r="B4" s="1796" t="s">
        <v>780</v>
      </c>
      <c r="C4" s="1797">
        <v>0</v>
      </c>
      <c r="D4" s="1798">
        <v>0</v>
      </c>
      <c r="E4" s="1802" t="s">
        <v>1242</v>
      </c>
      <c r="F4" s="1803"/>
      <c r="G4" s="1804"/>
      <c r="H4" s="1795" t="s">
        <v>1071</v>
      </c>
    </row>
    <row r="5" spans="1:13" ht="30" customHeight="1" x14ac:dyDescent="0.15">
      <c r="A5" s="1795" t="s">
        <v>1072</v>
      </c>
      <c r="B5" s="1799" t="s">
        <v>1032</v>
      </c>
      <c r="C5" s="1799" t="s">
        <v>432</v>
      </c>
      <c r="D5" s="1800" t="s">
        <v>1033</v>
      </c>
      <c r="E5" s="1805"/>
      <c r="F5" s="1805"/>
      <c r="G5" s="1806"/>
      <c r="H5" s="1795" t="s">
        <v>1031</v>
      </c>
    </row>
    <row r="6" spans="1:13" ht="30" customHeight="1" x14ac:dyDescent="0.15">
      <c r="A6" s="1795">
        <v>0</v>
      </c>
      <c r="B6" s="1795" t="s">
        <v>1032</v>
      </c>
      <c r="C6" s="1795" t="s">
        <v>432</v>
      </c>
      <c r="D6" s="1801" t="s">
        <v>1033</v>
      </c>
      <c r="E6" s="1492" t="s">
        <v>1073</v>
      </c>
      <c r="F6" s="1420" t="s">
        <v>1074</v>
      </c>
      <c r="G6" s="1421" t="s">
        <v>1075</v>
      </c>
      <c r="H6" s="1795">
        <v>0</v>
      </c>
    </row>
    <row r="7" spans="1:13" ht="12" thickBot="1" x14ac:dyDescent="0.2">
      <c r="A7" s="1422"/>
      <c r="B7" s="1423">
        <v>1</v>
      </c>
      <c r="C7" s="1423">
        <v>2</v>
      </c>
      <c r="D7" s="1423">
        <v>3</v>
      </c>
      <c r="E7" s="1423">
        <v>4</v>
      </c>
      <c r="F7" s="1424">
        <v>5</v>
      </c>
      <c r="G7" s="1425">
        <v>6</v>
      </c>
      <c r="H7" s="1426">
        <v>7</v>
      </c>
    </row>
    <row r="8" spans="1:13" ht="15.95" customHeight="1" thickBot="1" x14ac:dyDescent="0.2">
      <c r="A8" s="1453" t="s">
        <v>1045</v>
      </c>
      <c r="B8" s="1454">
        <f>'[1]3.5 Instrumenty dłużne'!G14</f>
        <v>31088265</v>
      </c>
      <c r="C8" s="1455">
        <f>SUM(C9:C12)</f>
        <v>5413178</v>
      </c>
      <c r="D8" s="1455">
        <f>SUM(D9:D12)</f>
        <v>24486270</v>
      </c>
      <c r="E8" s="1455">
        <f t="shared" ref="E8:G8" si="0">SUM(E9:E12)</f>
        <v>1571852</v>
      </c>
      <c r="F8" s="1455">
        <f t="shared" si="0"/>
        <v>668863</v>
      </c>
      <c r="G8" s="1455">
        <f t="shared" si="0"/>
        <v>902989</v>
      </c>
      <c r="H8" s="1456">
        <f>SUM(H9:H12)</f>
        <v>25389259</v>
      </c>
    </row>
    <row r="9" spans="1:13" ht="15.95" customHeight="1" x14ac:dyDescent="0.15">
      <c r="A9" s="1457" t="s">
        <v>1036</v>
      </c>
      <c r="B9" s="1458">
        <f>'23 - Inwestycyjne papiery wart'!D8</f>
        <v>7442384</v>
      </c>
      <c r="C9" s="1459">
        <v>0</v>
      </c>
      <c r="D9" s="1459">
        <f>B9</f>
        <v>7442384</v>
      </c>
      <c r="E9" s="1459">
        <v>0</v>
      </c>
      <c r="F9" s="1459">
        <v>0</v>
      </c>
      <c r="G9" s="1459">
        <v>0</v>
      </c>
      <c r="H9" s="1460">
        <f t="shared" ref="H9:H17" si="1">D9+G9</f>
        <v>7442384</v>
      </c>
    </row>
    <row r="10" spans="1:13" ht="15.95" customHeight="1" x14ac:dyDescent="0.15">
      <c r="A10" s="1461" t="s">
        <v>1037</v>
      </c>
      <c r="B10" s="1462">
        <f>'19 - Papiery wart do obrotu '!D6+'23 - Inwestycyjne papiery wart'!D6</f>
        <v>22417117</v>
      </c>
      <c r="C10" s="1463">
        <f>'19 - Papiery wart do obrotu '!C6+'23 - Inwestycyjne papiery wart'!C6</f>
        <v>5413178</v>
      </c>
      <c r="D10" s="1464">
        <f>B10-C10</f>
        <v>17003939</v>
      </c>
      <c r="E10" s="1464">
        <v>1571852</v>
      </c>
      <c r="F10" s="1464">
        <v>668863</v>
      </c>
      <c r="G10" s="1463">
        <v>902989</v>
      </c>
      <c r="H10" s="1465">
        <f t="shared" si="1"/>
        <v>17906928</v>
      </c>
    </row>
    <row r="11" spans="1:13" ht="15.95" customHeight="1" x14ac:dyDescent="0.15">
      <c r="A11" s="1461" t="s">
        <v>1038</v>
      </c>
      <c r="B11" s="1466">
        <v>0</v>
      </c>
      <c r="C11" s="1464">
        <v>0</v>
      </c>
      <c r="D11" s="1463">
        <v>0</v>
      </c>
      <c r="E11" s="1464">
        <v>0</v>
      </c>
      <c r="F11" s="1464">
        <v>0</v>
      </c>
      <c r="G11" s="1464">
        <v>0</v>
      </c>
      <c r="H11" s="1465">
        <f t="shared" si="1"/>
        <v>0</v>
      </c>
    </row>
    <row r="12" spans="1:13" ht="15.95" customHeight="1" thickBot="1" x14ac:dyDescent="0.2">
      <c r="A12" s="1467" t="s">
        <v>1039</v>
      </c>
      <c r="B12" s="1468">
        <f>'19 - Papiery wart do obrotu '!D9+'23 - Inwestycyjne papiery wart'!D9</f>
        <v>1228764</v>
      </c>
      <c r="C12" s="1469">
        <v>0</v>
      </c>
      <c r="D12" s="1469">
        <v>39947</v>
      </c>
      <c r="E12" s="1469">
        <v>0</v>
      </c>
      <c r="F12" s="1469">
        <v>0</v>
      </c>
      <c r="G12" s="1469">
        <v>0</v>
      </c>
      <c r="H12" s="1470">
        <f t="shared" si="1"/>
        <v>39947</v>
      </c>
    </row>
    <row r="13" spans="1:13" ht="30" customHeight="1" x14ac:dyDescent="0.15">
      <c r="A13" s="1471" t="s">
        <v>1102</v>
      </c>
      <c r="B13" s="1466">
        <v>400273</v>
      </c>
      <c r="C13" s="1459">
        <v>400273</v>
      </c>
      <c r="D13" s="1459">
        <f>B13-C13</f>
        <v>0</v>
      </c>
      <c r="E13" s="1459">
        <v>0</v>
      </c>
      <c r="F13" s="1459">
        <v>0</v>
      </c>
      <c r="G13" s="1459">
        <v>0</v>
      </c>
      <c r="H13" s="1460">
        <f t="shared" si="1"/>
        <v>0</v>
      </c>
    </row>
    <row r="14" spans="1:13" ht="15.95" customHeight="1" x14ac:dyDescent="0.2">
      <c r="A14" s="1471" t="s">
        <v>431</v>
      </c>
      <c r="B14" s="1466">
        <f>'22 - Kredyty i pożyczki '!B19</f>
        <v>78433546</v>
      </c>
      <c r="C14" s="1466">
        <v>5768960</v>
      </c>
      <c r="D14" s="1459">
        <v>0</v>
      </c>
      <c r="E14" s="1459">
        <v>0</v>
      </c>
      <c r="F14" s="1482">
        <v>0</v>
      </c>
      <c r="G14" s="1459">
        <v>0</v>
      </c>
      <c r="H14" s="1460">
        <f t="shared" si="1"/>
        <v>0</v>
      </c>
      <c r="K14" s="1678"/>
      <c r="L14" s="1678"/>
      <c r="M14" s="1678"/>
    </row>
    <row r="15" spans="1:13" ht="15.95" customHeight="1" x14ac:dyDescent="0.15">
      <c r="A15" s="1472" t="s">
        <v>1034</v>
      </c>
      <c r="B15" s="1466">
        <v>0</v>
      </c>
      <c r="C15" s="1466">
        <v>0</v>
      </c>
      <c r="D15" s="1466">
        <v>0</v>
      </c>
      <c r="E15" s="1466">
        <v>0</v>
      </c>
      <c r="F15" s="1473">
        <v>0</v>
      </c>
      <c r="G15" s="1466">
        <v>0</v>
      </c>
      <c r="H15" s="1474">
        <f t="shared" si="1"/>
        <v>0</v>
      </c>
    </row>
    <row r="16" spans="1:13" ht="15.95" customHeight="1" thickBot="1" x14ac:dyDescent="0.2">
      <c r="A16" s="1475" t="s">
        <v>1035</v>
      </c>
      <c r="B16" s="1476">
        <v>13600937</v>
      </c>
      <c r="C16" s="1477">
        <v>0</v>
      </c>
      <c r="D16" s="1477">
        <v>0</v>
      </c>
      <c r="E16" s="1477">
        <v>0</v>
      </c>
      <c r="F16" s="1478">
        <v>0</v>
      </c>
      <c r="G16" s="1477">
        <v>0</v>
      </c>
      <c r="H16" s="1478">
        <f t="shared" si="1"/>
        <v>0</v>
      </c>
    </row>
    <row r="17" spans="1:8" ht="15.95" customHeight="1" thickBot="1" x14ac:dyDescent="0.25">
      <c r="A17" s="1453" t="s">
        <v>250</v>
      </c>
      <c r="B17" s="1479">
        <f>B8+B13+B14+B16</f>
        <v>123523021</v>
      </c>
      <c r="C17" s="1479">
        <f>C8+C13+C14</f>
        <v>11582411</v>
      </c>
      <c r="D17" s="1479">
        <f>D8</f>
        <v>24486270</v>
      </c>
      <c r="E17" s="1479">
        <f>E8</f>
        <v>1571852</v>
      </c>
      <c r="F17" s="1479">
        <f>F8</f>
        <v>668863</v>
      </c>
      <c r="G17" s="1479">
        <f>G8</f>
        <v>902989</v>
      </c>
      <c r="H17" s="1480">
        <f t="shared" si="1"/>
        <v>25389259</v>
      </c>
    </row>
    <row r="19" spans="1:8" x14ac:dyDescent="0.15">
      <c r="B19" s="1484">
        <f>B17-Bilans!C17</f>
        <v>0</v>
      </c>
      <c r="C19" s="1483"/>
    </row>
    <row r="21" spans="1:8" ht="15.95" customHeight="1" x14ac:dyDescent="0.15">
      <c r="A21" s="1418" t="s">
        <v>968</v>
      </c>
      <c r="B21" s="1419"/>
      <c r="C21" s="1419"/>
      <c r="D21" s="1419"/>
      <c r="E21" s="1419"/>
      <c r="F21" s="1419"/>
      <c r="G21" s="1419"/>
      <c r="H21" s="1419"/>
    </row>
    <row r="22" spans="1:8" ht="15.95" customHeight="1" x14ac:dyDescent="0.15">
      <c r="A22" s="1795" t="s">
        <v>1070</v>
      </c>
      <c r="B22" s="1796" t="s">
        <v>780</v>
      </c>
      <c r="C22" s="1797">
        <v>0</v>
      </c>
      <c r="D22" s="1798">
        <v>0</v>
      </c>
      <c r="E22" s="1802" t="s">
        <v>1242</v>
      </c>
      <c r="F22" s="1803"/>
      <c r="G22" s="1804"/>
      <c r="H22" s="1795" t="s">
        <v>1071</v>
      </c>
    </row>
    <row r="23" spans="1:8" ht="30" customHeight="1" x14ac:dyDescent="0.15">
      <c r="A23" s="1795" t="s">
        <v>1072</v>
      </c>
      <c r="B23" s="1799" t="s">
        <v>1032</v>
      </c>
      <c r="C23" s="1799" t="s">
        <v>432</v>
      </c>
      <c r="D23" s="1800" t="s">
        <v>1033</v>
      </c>
      <c r="E23" s="1805"/>
      <c r="F23" s="1805"/>
      <c r="G23" s="1806"/>
      <c r="H23" s="1795" t="s">
        <v>1031</v>
      </c>
    </row>
    <row r="24" spans="1:8" ht="30" customHeight="1" x14ac:dyDescent="0.15">
      <c r="A24" s="1795">
        <v>0</v>
      </c>
      <c r="B24" s="1795" t="s">
        <v>1032</v>
      </c>
      <c r="C24" s="1795" t="s">
        <v>432</v>
      </c>
      <c r="D24" s="1801" t="s">
        <v>1033</v>
      </c>
      <c r="E24" s="1492" t="s">
        <v>1073</v>
      </c>
      <c r="F24" s="1420" t="s">
        <v>1074</v>
      </c>
      <c r="G24" s="1421" t="s">
        <v>1075</v>
      </c>
      <c r="H24" s="1795">
        <v>0</v>
      </c>
    </row>
    <row r="25" spans="1:8" ht="12" thickBot="1" x14ac:dyDescent="0.2">
      <c r="A25" s="1422"/>
      <c r="B25" s="1423">
        <v>1</v>
      </c>
      <c r="C25" s="1423">
        <v>2</v>
      </c>
      <c r="D25" s="1423">
        <v>3</v>
      </c>
      <c r="E25" s="1423">
        <v>4</v>
      </c>
      <c r="F25" s="1424">
        <v>5</v>
      </c>
      <c r="G25" s="1425">
        <v>6</v>
      </c>
      <c r="H25" s="1426">
        <v>7</v>
      </c>
    </row>
    <row r="26" spans="1:8" ht="15.95" customHeight="1" thickBot="1" x14ac:dyDescent="0.2">
      <c r="A26" s="1453" t="s">
        <v>1045</v>
      </c>
      <c r="B26" s="1454">
        <f>'[1]3.5 Instrumenty dłużne'!G31</f>
        <v>28562995</v>
      </c>
      <c r="C26" s="1455">
        <f>SUM(C27:C30)</f>
        <v>5744095</v>
      </c>
      <c r="D26" s="1455">
        <f>SUM(D27:D30)</f>
        <v>21981048</v>
      </c>
      <c r="E26" s="1455">
        <f t="shared" ref="E26:G26" si="2">SUM(E27:E30)</f>
        <v>5650950</v>
      </c>
      <c r="F26" s="1455">
        <f t="shared" si="2"/>
        <v>3733189</v>
      </c>
      <c r="G26" s="1455">
        <f t="shared" si="2"/>
        <v>1728649</v>
      </c>
      <c r="H26" s="1456">
        <f>SUM(H27:H30)</f>
        <v>23709697</v>
      </c>
    </row>
    <row r="27" spans="1:8" ht="15.95" customHeight="1" x14ac:dyDescent="0.15">
      <c r="A27" s="1457" t="s">
        <v>1036</v>
      </c>
      <c r="B27" s="1458">
        <f>'23 - Inwestycyjne papiery wart'!G8</f>
        <v>4479540</v>
      </c>
      <c r="C27" s="1459">
        <f>'23 - Inwestycyjne papiery wart'!F8</f>
        <v>0</v>
      </c>
      <c r="D27" s="1459">
        <f>B27-C27</f>
        <v>4479540</v>
      </c>
      <c r="E27" s="1459"/>
      <c r="F27" s="1459"/>
      <c r="G27" s="1459"/>
      <c r="H27" s="1460">
        <f>D27+G27</f>
        <v>4479540</v>
      </c>
    </row>
    <row r="28" spans="1:8" ht="15.95" customHeight="1" x14ac:dyDescent="0.15">
      <c r="A28" s="1461" t="s">
        <v>1037</v>
      </c>
      <c r="B28" s="1462">
        <f>'19 - Papiery wart do obrotu '!G6+'23 - Inwestycyjne papiery wart'!G6</f>
        <v>23204028</v>
      </c>
      <c r="C28" s="1463">
        <f>'19 - Papiery wart do obrotu '!F6+'23 - Inwestycyjne papiery wart'!F6</f>
        <v>5744095</v>
      </c>
      <c r="D28" s="1464">
        <f>B28-C28</f>
        <v>17459933</v>
      </c>
      <c r="E28" s="1464">
        <v>5650950</v>
      </c>
      <c r="F28" s="1464">
        <v>3733189</v>
      </c>
      <c r="G28" s="1464">
        <v>1728649</v>
      </c>
      <c r="H28" s="1465">
        <f>D28+G28</f>
        <v>19188582</v>
      </c>
    </row>
    <row r="29" spans="1:8" ht="15.95" customHeight="1" x14ac:dyDescent="0.15">
      <c r="A29" s="1461" t="s">
        <v>1038</v>
      </c>
      <c r="B29" s="1466">
        <v>0</v>
      </c>
      <c r="C29" s="1464">
        <v>0</v>
      </c>
      <c r="D29" s="1464">
        <v>0</v>
      </c>
      <c r="E29" s="1464">
        <v>0</v>
      </c>
      <c r="F29" s="1464">
        <v>0</v>
      </c>
      <c r="G29" s="1464">
        <v>0</v>
      </c>
      <c r="H29" s="1465">
        <f>D29+G29</f>
        <v>0</v>
      </c>
    </row>
    <row r="30" spans="1:8" ht="15.95" customHeight="1" thickBot="1" x14ac:dyDescent="0.2">
      <c r="A30" s="1467" t="s">
        <v>1039</v>
      </c>
      <c r="B30" s="1468">
        <f>'19 - Papiery wart do obrotu '!G9+'23 - Inwestycyjne papiery wart'!G9</f>
        <v>879427</v>
      </c>
      <c r="C30" s="1469">
        <v>0</v>
      </c>
      <c r="D30" s="1469">
        <v>41575</v>
      </c>
      <c r="E30" s="1469">
        <v>0</v>
      </c>
      <c r="F30" s="1469">
        <v>0</v>
      </c>
      <c r="G30" s="1469">
        <v>0</v>
      </c>
      <c r="H30" s="1470">
        <f>D30+G30</f>
        <v>41575</v>
      </c>
    </row>
    <row r="31" spans="1:8" ht="30" customHeight="1" x14ac:dyDescent="0.15">
      <c r="A31" s="1471" t="s">
        <v>1102</v>
      </c>
      <c r="B31" s="1466">
        <v>581376</v>
      </c>
      <c r="C31" s="1459">
        <v>581376</v>
      </c>
      <c r="D31" s="1459">
        <f>B31-C31</f>
        <v>0</v>
      </c>
      <c r="E31" s="1459">
        <v>0</v>
      </c>
      <c r="F31" s="1459">
        <v>0</v>
      </c>
      <c r="G31" s="1459">
        <v>0</v>
      </c>
      <c r="H31" s="1460">
        <v>0</v>
      </c>
    </row>
    <row r="32" spans="1:8" ht="15.95" customHeight="1" x14ac:dyDescent="0.15">
      <c r="A32" s="1471" t="s">
        <v>431</v>
      </c>
      <c r="B32" s="1466">
        <v>74582350</v>
      </c>
      <c r="C32" s="1466">
        <v>3660577</v>
      </c>
      <c r="D32" s="1459">
        <v>0</v>
      </c>
      <c r="E32" s="1459">
        <v>0</v>
      </c>
      <c r="F32" s="1482">
        <v>0</v>
      </c>
      <c r="G32" s="1459">
        <v>0</v>
      </c>
      <c r="H32" s="1460">
        <v>0</v>
      </c>
    </row>
    <row r="33" spans="1:8" ht="15.95" customHeight="1" x14ac:dyDescent="0.15">
      <c r="A33" s="1472" t="s">
        <v>1034</v>
      </c>
      <c r="B33" s="1466">
        <v>0</v>
      </c>
      <c r="C33" s="1466">
        <v>0</v>
      </c>
      <c r="D33" s="1466">
        <v>0</v>
      </c>
      <c r="E33" s="1466">
        <v>0</v>
      </c>
      <c r="F33" s="1473">
        <v>0</v>
      </c>
      <c r="G33" s="1466">
        <v>0</v>
      </c>
      <c r="H33" s="1474">
        <v>0</v>
      </c>
    </row>
    <row r="34" spans="1:8" ht="15.95" customHeight="1" thickBot="1" x14ac:dyDescent="0.2">
      <c r="A34" s="1475" t="s">
        <v>1035</v>
      </c>
      <c r="B34" s="1476">
        <v>14259101</v>
      </c>
      <c r="C34" s="1477">
        <v>0</v>
      </c>
      <c r="D34" s="1477">
        <v>0</v>
      </c>
      <c r="E34" s="1477">
        <v>0</v>
      </c>
      <c r="F34" s="1478">
        <v>0</v>
      </c>
      <c r="G34" s="1477">
        <v>0</v>
      </c>
      <c r="H34" s="1478">
        <v>0</v>
      </c>
    </row>
    <row r="35" spans="1:8" ht="15.95" customHeight="1" thickBot="1" x14ac:dyDescent="0.25">
      <c r="A35" s="1453" t="s">
        <v>250</v>
      </c>
      <c r="B35" s="1479">
        <f>B26+B31+B32+B34</f>
        <v>117985822</v>
      </c>
      <c r="C35" s="1479">
        <f>C26+C31+C32</f>
        <v>9986048</v>
      </c>
      <c r="D35" s="1479">
        <f>D26</f>
        <v>21981048</v>
      </c>
      <c r="E35" s="1479">
        <f>E26</f>
        <v>5650950</v>
      </c>
      <c r="F35" s="1479">
        <f>F26</f>
        <v>3733189</v>
      </c>
      <c r="G35" s="1479">
        <f>G26</f>
        <v>1728649</v>
      </c>
      <c r="H35" s="1480">
        <f>H26</f>
        <v>23709697</v>
      </c>
    </row>
    <row r="40" spans="1:8" x14ac:dyDescent="0.15">
      <c r="B40" s="1483"/>
      <c r="C40" s="1483"/>
    </row>
  </sheetData>
  <mergeCells count="14">
    <mergeCell ref="A22:A24"/>
    <mergeCell ref="B22:D22"/>
    <mergeCell ref="H22:H24"/>
    <mergeCell ref="B23:B24"/>
    <mergeCell ref="C23:C24"/>
    <mergeCell ref="D23:D24"/>
    <mergeCell ref="E22:G23"/>
    <mergeCell ref="A4:A6"/>
    <mergeCell ref="B4:D4"/>
    <mergeCell ref="H4:H6"/>
    <mergeCell ref="B5:B6"/>
    <mergeCell ref="C5:C6"/>
    <mergeCell ref="D5:D6"/>
    <mergeCell ref="E4:G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1:BL75"/>
  <sheetViews>
    <sheetView workbookViewId="0"/>
  </sheetViews>
  <sheetFormatPr defaultRowHeight="10.5" x14ac:dyDescent="0.2"/>
  <cols>
    <col min="1" max="1" width="18.85546875" style="1267" customWidth="1"/>
    <col min="2" max="2" width="17.5703125" style="1267" customWidth="1"/>
    <col min="3" max="3" width="13.85546875" style="1267" bestFit="1" customWidth="1"/>
    <col min="4" max="4" width="13.140625" style="1267" bestFit="1" customWidth="1"/>
    <col min="5" max="5" width="17.140625" style="1267" customWidth="1"/>
    <col min="6" max="6" width="24.85546875" style="1267" customWidth="1"/>
    <col min="7" max="7" width="11" style="1267" customWidth="1"/>
    <col min="8" max="8" width="9.140625" style="1267"/>
    <col min="9" max="9" width="10.140625" style="1267" bestFit="1" customWidth="1"/>
    <col min="10" max="16384" width="9.140625" style="1267"/>
  </cols>
  <sheetData>
    <row r="1" spans="1:64" ht="15" x14ac:dyDescent="0.2">
      <c r="A1" s="1688" t="s">
        <v>14</v>
      </c>
    </row>
    <row r="2" spans="1:64" ht="15" customHeight="1" thickBot="1" x14ac:dyDescent="0.25">
      <c r="A2" s="1572" t="s">
        <v>1161</v>
      </c>
      <c r="B2" s="1573"/>
      <c r="C2" s="1573"/>
      <c r="D2" s="1573"/>
      <c r="E2" s="1573"/>
      <c r="F2" s="1573"/>
      <c r="G2" s="1574"/>
    </row>
    <row r="3" spans="1:64" ht="45" customHeight="1" x14ac:dyDescent="0.2">
      <c r="A3" s="1546" t="s">
        <v>513</v>
      </c>
      <c r="B3" s="1546" t="s">
        <v>514</v>
      </c>
      <c r="C3" s="1546" t="s">
        <v>515</v>
      </c>
      <c r="D3" s="1546" t="s">
        <v>402</v>
      </c>
      <c r="E3" s="1546" t="s">
        <v>1155</v>
      </c>
      <c r="F3" s="1546" t="s">
        <v>516</v>
      </c>
      <c r="G3" s="1575" t="s">
        <v>325</v>
      </c>
    </row>
    <row r="4" spans="1:64" s="1268" customFormat="1" ht="15.95" customHeight="1" thickBot="1" x14ac:dyDescent="0.25">
      <c r="A4" s="1262" t="s">
        <v>326</v>
      </c>
      <c r="B4" s="1263" t="s">
        <v>400</v>
      </c>
      <c r="C4" s="1263" t="s">
        <v>400</v>
      </c>
      <c r="D4" s="1264">
        <f>9970000+2500+6000+3500+500</f>
        <v>9982500</v>
      </c>
      <c r="E4" s="1264">
        <f>D4*4</f>
        <v>39930000</v>
      </c>
      <c r="F4" s="1265" t="s">
        <v>536</v>
      </c>
      <c r="G4" s="1266">
        <v>1986</v>
      </c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V4" s="1267"/>
      <c r="W4" s="1267"/>
      <c r="X4" s="1267"/>
      <c r="Y4" s="1267"/>
      <c r="Z4" s="1267"/>
      <c r="AA4" s="1267"/>
      <c r="AB4" s="1267"/>
      <c r="AC4" s="1267"/>
      <c r="AD4" s="1267"/>
      <c r="AE4" s="1267"/>
      <c r="AF4" s="1267"/>
      <c r="AG4" s="1267"/>
      <c r="AH4" s="1267"/>
      <c r="AI4" s="1267"/>
      <c r="AJ4" s="1267"/>
      <c r="AK4" s="1267"/>
      <c r="AL4" s="1267"/>
      <c r="AM4" s="1267"/>
      <c r="AN4" s="1267"/>
      <c r="AO4" s="1267"/>
      <c r="AP4" s="1267"/>
      <c r="AQ4" s="1267"/>
      <c r="AR4" s="1267"/>
      <c r="AS4" s="1267"/>
      <c r="AT4" s="1267"/>
      <c r="AU4" s="1267"/>
      <c r="AV4" s="1267"/>
      <c r="AW4" s="1267"/>
      <c r="AX4" s="1267"/>
      <c r="AY4" s="1267"/>
      <c r="AZ4" s="1267"/>
      <c r="BA4" s="1267"/>
      <c r="BB4" s="1267"/>
      <c r="BC4" s="1267"/>
      <c r="BD4" s="1267"/>
      <c r="BE4" s="1267"/>
      <c r="BF4" s="1267"/>
      <c r="BG4" s="1267"/>
      <c r="BH4" s="1267"/>
      <c r="BI4" s="1267"/>
      <c r="BJ4" s="1267"/>
      <c r="BK4" s="1267"/>
      <c r="BL4" s="1267"/>
    </row>
    <row r="5" spans="1:64" ht="15.95" customHeight="1" thickBot="1" x14ac:dyDescent="0.25">
      <c r="A5" s="1269" t="s">
        <v>327</v>
      </c>
      <c r="B5" s="1270" t="s">
        <v>400</v>
      </c>
      <c r="C5" s="1270" t="s">
        <v>400</v>
      </c>
      <c r="D5" s="1271">
        <f>30000-2500-6000-3500-500</f>
        <v>17500</v>
      </c>
      <c r="E5" s="1271">
        <f>D5*4</f>
        <v>70000</v>
      </c>
      <c r="F5" s="1272" t="s">
        <v>536</v>
      </c>
      <c r="G5" s="1273">
        <v>1986</v>
      </c>
      <c r="I5" s="1576"/>
      <c r="J5" s="1576"/>
    </row>
    <row r="6" spans="1:64" ht="15.95" customHeight="1" thickBot="1" x14ac:dyDescent="0.25">
      <c r="A6" s="1269" t="s">
        <v>517</v>
      </c>
      <c r="B6" s="1270" t="s">
        <v>400</v>
      </c>
      <c r="C6" s="1270" t="s">
        <v>400</v>
      </c>
      <c r="D6" s="1271">
        <v>2500000</v>
      </c>
      <c r="E6" s="1271">
        <f>D6*4</f>
        <v>10000000</v>
      </c>
      <c r="F6" s="1272" t="s">
        <v>536</v>
      </c>
      <c r="G6" s="1273" t="s">
        <v>328</v>
      </c>
    </row>
    <row r="7" spans="1:64" ht="15.95" customHeight="1" thickBot="1" x14ac:dyDescent="0.25">
      <c r="A7" s="1269" t="s">
        <v>517</v>
      </c>
      <c r="B7" s="1270" t="s">
        <v>400</v>
      </c>
      <c r="C7" s="1270" t="s">
        <v>400</v>
      </c>
      <c r="D7" s="1271">
        <v>2000000</v>
      </c>
      <c r="E7" s="1271">
        <f t="shared" ref="E7:E21" si="0">D7*4</f>
        <v>8000000</v>
      </c>
      <c r="F7" s="1272" t="s">
        <v>536</v>
      </c>
      <c r="G7" s="1273" t="s">
        <v>329</v>
      </c>
    </row>
    <row r="8" spans="1:64" ht="15.95" customHeight="1" thickBot="1" x14ac:dyDescent="0.25">
      <c r="A8" s="1269" t="s">
        <v>517</v>
      </c>
      <c r="B8" s="1270" t="s">
        <v>400</v>
      </c>
      <c r="C8" s="1270" t="s">
        <v>400</v>
      </c>
      <c r="D8" s="1271">
        <v>4500000</v>
      </c>
      <c r="E8" s="1271">
        <f t="shared" si="0"/>
        <v>18000000</v>
      </c>
      <c r="F8" s="1272" t="s">
        <v>536</v>
      </c>
      <c r="G8" s="1273" t="s">
        <v>330</v>
      </c>
    </row>
    <row r="9" spans="1:64" ht="15.95" customHeight="1" thickBot="1" x14ac:dyDescent="0.25">
      <c r="A9" s="1269" t="s">
        <v>517</v>
      </c>
      <c r="B9" s="1270" t="s">
        <v>400</v>
      </c>
      <c r="C9" s="1270" t="s">
        <v>400</v>
      </c>
      <c r="D9" s="1271">
        <v>3800000</v>
      </c>
      <c r="E9" s="1271">
        <f t="shared" si="0"/>
        <v>15200000</v>
      </c>
      <c r="F9" s="1272" t="s">
        <v>536</v>
      </c>
      <c r="G9" s="1273" t="s">
        <v>331</v>
      </c>
    </row>
    <row r="10" spans="1:64" ht="15.95" customHeight="1" thickBot="1" x14ac:dyDescent="0.25">
      <c r="A10" s="1269" t="s">
        <v>517</v>
      </c>
      <c r="B10" s="1270" t="s">
        <v>400</v>
      </c>
      <c r="C10" s="1270" t="s">
        <v>400</v>
      </c>
      <c r="D10" s="1271">
        <v>170500</v>
      </c>
      <c r="E10" s="1271">
        <f t="shared" si="0"/>
        <v>682000</v>
      </c>
      <c r="F10" s="1272" t="s">
        <v>536</v>
      </c>
      <c r="G10" s="1273" t="s">
        <v>332</v>
      </c>
    </row>
    <row r="11" spans="1:64" ht="15.95" customHeight="1" thickBot="1" x14ac:dyDescent="0.25">
      <c r="A11" s="1269" t="s">
        <v>517</v>
      </c>
      <c r="B11" s="1270" t="s">
        <v>400</v>
      </c>
      <c r="C11" s="1270" t="s">
        <v>400</v>
      </c>
      <c r="D11" s="1271">
        <v>5742625</v>
      </c>
      <c r="E11" s="1271">
        <f t="shared" si="0"/>
        <v>22970500</v>
      </c>
      <c r="F11" s="1272" t="s">
        <v>536</v>
      </c>
      <c r="G11" s="1273" t="s">
        <v>333</v>
      </c>
      <c r="I11" s="1274"/>
    </row>
    <row r="12" spans="1:64" ht="15.95" customHeight="1" thickBot="1" x14ac:dyDescent="0.25">
      <c r="A12" s="1269" t="s">
        <v>517</v>
      </c>
      <c r="B12" s="1270" t="s">
        <v>400</v>
      </c>
      <c r="C12" s="1270" t="s">
        <v>400</v>
      </c>
      <c r="D12" s="1271">
        <v>270847</v>
      </c>
      <c r="E12" s="1271">
        <f t="shared" si="0"/>
        <v>1083388</v>
      </c>
      <c r="F12" s="1272" t="s">
        <v>536</v>
      </c>
      <c r="G12" s="1273" t="s">
        <v>334</v>
      </c>
    </row>
    <row r="13" spans="1:64" ht="15.95" customHeight="1" thickBot="1" x14ac:dyDescent="0.25">
      <c r="A13" s="1275" t="s">
        <v>517</v>
      </c>
      <c r="B13" s="1270" t="s">
        <v>400</v>
      </c>
      <c r="C13" s="1270" t="s">
        <v>400</v>
      </c>
      <c r="D13" s="1276">
        <v>532063</v>
      </c>
      <c r="E13" s="1271">
        <f t="shared" si="0"/>
        <v>2128252</v>
      </c>
      <c r="F13" s="1272" t="s">
        <v>536</v>
      </c>
      <c r="G13" s="1273" t="s">
        <v>335</v>
      </c>
    </row>
    <row r="14" spans="1:64" ht="15.95" customHeight="1" thickBot="1" x14ac:dyDescent="0.25">
      <c r="A14" s="1275" t="s">
        <v>517</v>
      </c>
      <c r="B14" s="1270" t="s">
        <v>400</v>
      </c>
      <c r="C14" s="1270" t="s">
        <v>400</v>
      </c>
      <c r="D14" s="1276">
        <v>144633</v>
      </c>
      <c r="E14" s="1271">
        <f t="shared" si="0"/>
        <v>578532</v>
      </c>
      <c r="F14" s="1272" t="s">
        <v>536</v>
      </c>
      <c r="G14" s="1273" t="s">
        <v>336</v>
      </c>
    </row>
    <row r="15" spans="1:64" ht="15.95" customHeight="1" thickBot="1" x14ac:dyDescent="0.25">
      <c r="A15" s="1275" t="s">
        <v>517</v>
      </c>
      <c r="B15" s="1270" t="s">
        <v>400</v>
      </c>
      <c r="C15" s="1270" t="s">
        <v>400</v>
      </c>
      <c r="D15" s="1276">
        <v>30214</v>
      </c>
      <c r="E15" s="1271">
        <f t="shared" si="0"/>
        <v>120856</v>
      </c>
      <c r="F15" s="1272" t="s">
        <v>536</v>
      </c>
      <c r="G15" s="1273" t="s">
        <v>337</v>
      </c>
    </row>
    <row r="16" spans="1:64" ht="15.95" customHeight="1" thickBot="1" x14ac:dyDescent="0.25">
      <c r="A16" s="1275" t="s">
        <v>517</v>
      </c>
      <c r="B16" s="1270" t="s">
        <v>400</v>
      </c>
      <c r="C16" s="1270" t="s">
        <v>400</v>
      </c>
      <c r="D16" s="1276">
        <f>12386895+8897</f>
        <v>12395792</v>
      </c>
      <c r="E16" s="1271">
        <f t="shared" si="0"/>
        <v>49583168</v>
      </c>
      <c r="F16" s="1272" t="s">
        <v>536</v>
      </c>
      <c r="G16" s="1273" t="s">
        <v>338</v>
      </c>
    </row>
    <row r="17" spans="1:7" ht="15.95" customHeight="1" thickBot="1" x14ac:dyDescent="0.25">
      <c r="A17" s="1275" t="s">
        <v>517</v>
      </c>
      <c r="B17" s="1270" t="s">
        <v>400</v>
      </c>
      <c r="C17" s="1270" t="s">
        <v>400</v>
      </c>
      <c r="D17" s="1276">
        <f>15864+208</f>
        <v>16072</v>
      </c>
      <c r="E17" s="1271">
        <f t="shared" si="0"/>
        <v>64288</v>
      </c>
      <c r="F17" s="1272" t="s">
        <v>536</v>
      </c>
      <c r="G17" s="1277" t="s">
        <v>98</v>
      </c>
    </row>
    <row r="18" spans="1:7" ht="15.95" customHeight="1" thickBot="1" x14ac:dyDescent="0.25">
      <c r="A18" s="1275" t="s">
        <v>517</v>
      </c>
      <c r="B18" s="1270" t="s">
        <v>400</v>
      </c>
      <c r="C18" s="1270" t="s">
        <v>400</v>
      </c>
      <c r="D18" s="1276">
        <f>31610+2680+670+1170+100</f>
        <v>36230</v>
      </c>
      <c r="E18" s="1271">
        <f t="shared" si="0"/>
        <v>144920</v>
      </c>
      <c r="F18" s="1272" t="s">
        <v>536</v>
      </c>
      <c r="G18" s="1277" t="s">
        <v>809</v>
      </c>
    </row>
    <row r="19" spans="1:7" ht="15.95" customHeight="1" thickBot="1" x14ac:dyDescent="0.25">
      <c r="A19" s="1275" t="s">
        <v>517</v>
      </c>
      <c r="B19" s="1270" t="s">
        <v>400</v>
      </c>
      <c r="C19" s="1270" t="s">
        <v>400</v>
      </c>
      <c r="D19" s="1276">
        <v>35037</v>
      </c>
      <c r="E19" s="1271">
        <f t="shared" si="0"/>
        <v>140148</v>
      </c>
      <c r="F19" s="1272" t="s">
        <v>536</v>
      </c>
      <c r="G19" s="1277" t="s">
        <v>875</v>
      </c>
    </row>
    <row r="20" spans="1:7" ht="15.95" customHeight="1" thickBot="1" x14ac:dyDescent="0.25">
      <c r="A20" s="1275" t="s">
        <v>517</v>
      </c>
      <c r="B20" s="1270" t="s">
        <v>400</v>
      </c>
      <c r="C20" s="1270" t="s">
        <v>400</v>
      </c>
      <c r="D20" s="1276">
        <f>1545+31844+2655</f>
        <v>36044</v>
      </c>
      <c r="E20" s="1271">
        <f t="shared" si="0"/>
        <v>144176</v>
      </c>
      <c r="F20" s="1272" t="s">
        <v>536</v>
      </c>
      <c r="G20" s="1277" t="s">
        <v>998</v>
      </c>
    </row>
    <row r="21" spans="1:7" ht="15.95" customHeight="1" thickBot="1" x14ac:dyDescent="0.25">
      <c r="A21" s="1275" t="s">
        <v>517</v>
      </c>
      <c r="B21" s="1270" t="s">
        <v>400</v>
      </c>
      <c r="C21" s="1270" t="s">
        <v>400</v>
      </c>
      <c r="D21" s="1276">
        <f>100+18812+9568+387</f>
        <v>28867</v>
      </c>
      <c r="E21" s="1271">
        <f t="shared" si="0"/>
        <v>115468</v>
      </c>
      <c r="F21" s="1272" t="s">
        <v>536</v>
      </c>
      <c r="G21" s="1277" t="s">
        <v>1156</v>
      </c>
    </row>
    <row r="22" spans="1:7" ht="15.95" customHeight="1" thickBot="1" x14ac:dyDescent="0.25">
      <c r="A22" s="937" t="s">
        <v>537</v>
      </c>
      <c r="B22" s="1278"/>
      <c r="C22" s="1278"/>
      <c r="D22" s="1279">
        <f>SUM(D4:D21)</f>
        <v>42238924</v>
      </c>
      <c r="E22" s="1280"/>
      <c r="F22" s="1280"/>
      <c r="G22" s="1281"/>
    </row>
    <row r="23" spans="1:7" ht="15.95" customHeight="1" thickBot="1" x14ac:dyDescent="0.25">
      <c r="A23" s="937" t="s">
        <v>559</v>
      </c>
      <c r="B23" s="1278"/>
      <c r="C23" s="1278"/>
      <c r="D23" s="1278"/>
      <c r="E23" s="1279">
        <f>SUM(E4:E21)</f>
        <v>168955696</v>
      </c>
      <c r="F23" s="1280"/>
      <c r="G23" s="1281"/>
    </row>
    <row r="24" spans="1:7" ht="15.95" customHeight="1" thickBot="1" x14ac:dyDescent="0.25">
      <c r="A24" s="1206" t="s">
        <v>538</v>
      </c>
      <c r="B24" s="1278"/>
      <c r="C24" s="1282">
        <v>4</v>
      </c>
      <c r="D24" s="1278"/>
      <c r="E24" s="1278"/>
      <c r="F24" s="1280"/>
      <c r="G24" s="1281"/>
    </row>
    <row r="25" spans="1:7" ht="6" customHeight="1" x14ac:dyDescent="0.2">
      <c r="A25" s="1284"/>
      <c r="B25" s="1284"/>
      <c r="C25" s="1285"/>
      <c r="D25" s="1284"/>
      <c r="E25" s="1284"/>
    </row>
    <row r="26" spans="1:7" x14ac:dyDescent="0.2">
      <c r="A26" s="1690" t="s">
        <v>339</v>
      </c>
      <c r="B26" s="1284"/>
      <c r="C26" s="1285"/>
      <c r="D26" s="1284"/>
      <c r="E26" s="1284"/>
    </row>
    <row r="27" spans="1:7" ht="11.25" thickBot="1" x14ac:dyDescent="0.25">
      <c r="E27" s="1286"/>
      <c r="F27" s="1274"/>
    </row>
    <row r="28" spans="1:7" ht="11.25" thickTop="1" x14ac:dyDescent="0.2">
      <c r="A28" s="1287">
        <v>2012</v>
      </c>
      <c r="B28" s="1288"/>
      <c r="C28" s="1288"/>
      <c r="E28" s="1286"/>
      <c r="F28" s="1274"/>
    </row>
    <row r="29" spans="1:7" x14ac:dyDescent="0.2">
      <c r="A29" s="1267" t="s">
        <v>810</v>
      </c>
      <c r="B29" s="1267">
        <f>182+10</f>
        <v>192</v>
      </c>
      <c r="C29" s="1274">
        <f>42102746*B29</f>
        <v>8083727232</v>
      </c>
      <c r="E29" s="1286"/>
      <c r="F29" s="1274"/>
    </row>
    <row r="30" spans="1:7" x14ac:dyDescent="0.2">
      <c r="A30" s="1267" t="s">
        <v>811</v>
      </c>
      <c r="B30" s="1267">
        <v>28</v>
      </c>
      <c r="C30" s="1274">
        <f>42133506*B30</f>
        <v>1179738168</v>
      </c>
      <c r="E30" s="1289"/>
      <c r="F30" s="1274"/>
    </row>
    <row r="31" spans="1:7" x14ac:dyDescent="0.2">
      <c r="A31" s="1267" t="s">
        <v>812</v>
      </c>
      <c r="B31" s="1267">
        <v>29</v>
      </c>
      <c r="C31" s="1274">
        <f>42134356*B31</f>
        <v>1221896324</v>
      </c>
      <c r="E31" s="1286"/>
      <c r="F31" s="1274"/>
    </row>
    <row r="32" spans="1:7" x14ac:dyDescent="0.2">
      <c r="A32" s="1267" t="s">
        <v>823</v>
      </c>
      <c r="B32" s="1267">
        <v>28</v>
      </c>
      <c r="C32" s="1274">
        <f>42137036*B32</f>
        <v>1179837008</v>
      </c>
      <c r="E32" s="1286"/>
      <c r="F32" s="1274"/>
    </row>
    <row r="33" spans="1:6" x14ac:dyDescent="0.2">
      <c r="A33" s="1267" t="s">
        <v>826</v>
      </c>
      <c r="B33" s="1267">
        <v>36</v>
      </c>
      <c r="C33" s="1274">
        <f>42137706*B33</f>
        <v>1516957416</v>
      </c>
      <c r="E33" s="1286"/>
      <c r="F33" s="1274"/>
    </row>
    <row r="34" spans="1:6" x14ac:dyDescent="0.2">
      <c r="A34" s="1267" t="s">
        <v>827</v>
      </c>
      <c r="B34" s="1267">
        <v>31</v>
      </c>
      <c r="C34" s="1274">
        <f>42138876*B34</f>
        <v>1306305156</v>
      </c>
      <c r="E34" s="1286"/>
      <c r="F34" s="1274"/>
    </row>
    <row r="35" spans="1:6" x14ac:dyDescent="0.2">
      <c r="A35" s="1267" t="s">
        <v>828</v>
      </c>
      <c r="B35" s="1267">
        <v>22</v>
      </c>
      <c r="C35" s="1274">
        <f>42138976*B35</f>
        <v>927057472</v>
      </c>
      <c r="E35" s="1286"/>
      <c r="F35" s="1274"/>
    </row>
    <row r="36" spans="1:6" x14ac:dyDescent="0.2">
      <c r="C36" s="1274"/>
      <c r="E36" s="1290"/>
      <c r="F36" s="1274"/>
    </row>
    <row r="37" spans="1:6" ht="11.25" thickBot="1" x14ac:dyDescent="0.25">
      <c r="A37" s="1291"/>
      <c r="B37" s="1291">
        <f>SUM(B29:B36)</f>
        <v>366</v>
      </c>
      <c r="C37" s="1577">
        <f>(C29+C30+C31+C32+C34+C35+C33)/B37</f>
        <v>42118903.759562843</v>
      </c>
      <c r="E37" s="1289"/>
      <c r="F37" s="1274"/>
    </row>
    <row r="38" spans="1:6" ht="12" thickTop="1" thickBot="1" x14ac:dyDescent="0.25">
      <c r="E38" s="1286"/>
      <c r="F38" s="1274"/>
    </row>
    <row r="39" spans="1:6" ht="11.25" thickTop="1" x14ac:dyDescent="0.2">
      <c r="A39" s="1287">
        <v>2013</v>
      </c>
      <c r="B39" s="1288"/>
      <c r="C39" s="1288"/>
      <c r="E39" s="1286"/>
      <c r="F39" s="1274"/>
    </row>
    <row r="40" spans="1:6" x14ac:dyDescent="0.2">
      <c r="A40" s="1267" t="s">
        <v>876</v>
      </c>
      <c r="B40" s="1267">
        <v>13</v>
      </c>
      <c r="C40" s="1274">
        <f>42138976*B40</f>
        <v>547806688</v>
      </c>
      <c r="E40" s="1286"/>
      <c r="F40" s="1274"/>
    </row>
    <row r="41" spans="1:6" x14ac:dyDescent="0.2">
      <c r="A41" s="1267" t="s">
        <v>877</v>
      </c>
      <c r="B41" s="1267">
        <v>51</v>
      </c>
      <c r="C41" s="1274">
        <f>42141246*B41</f>
        <v>2149203546</v>
      </c>
      <c r="D41" s="1274"/>
      <c r="E41" s="1286"/>
      <c r="F41" s="1274"/>
    </row>
    <row r="42" spans="1:6" x14ac:dyDescent="0.2">
      <c r="A42" s="1267" t="s">
        <v>1157</v>
      </c>
      <c r="B42" s="1267">
        <v>29</v>
      </c>
      <c r="C42" s="1274">
        <f>42141346*B42</f>
        <v>1222099034</v>
      </c>
      <c r="D42" s="1274"/>
      <c r="E42" s="1289"/>
      <c r="F42" s="1274"/>
    </row>
    <row r="43" spans="1:6" x14ac:dyDescent="0.2">
      <c r="A43" s="1267" t="s">
        <v>878</v>
      </c>
      <c r="B43" s="1267">
        <f>88+16</f>
        <v>104</v>
      </c>
      <c r="C43" s="1274">
        <f>42141986*B43</f>
        <v>4382766544</v>
      </c>
      <c r="D43" s="1274"/>
      <c r="E43" s="1286"/>
      <c r="F43" s="1274"/>
    </row>
    <row r="44" spans="1:6" x14ac:dyDescent="0.2">
      <c r="A44" s="1267" t="s">
        <v>893</v>
      </c>
      <c r="B44" s="1267">
        <v>85</v>
      </c>
      <c r="C44" s="1274">
        <f>42170252*B44</f>
        <v>3584471420</v>
      </c>
      <c r="D44" s="1274"/>
      <c r="E44" s="1286"/>
      <c r="F44" s="1274"/>
    </row>
    <row r="45" spans="1:6" ht="21" x14ac:dyDescent="0.2">
      <c r="A45" s="1412" t="s">
        <v>894</v>
      </c>
      <c r="B45" s="1267">
        <v>48</v>
      </c>
      <c r="C45" s="1274">
        <f>42172997*B45</f>
        <v>2024303856</v>
      </c>
      <c r="D45" s="1274"/>
      <c r="E45" s="1286"/>
      <c r="F45" s="1274"/>
    </row>
    <row r="46" spans="1:6" ht="21" x14ac:dyDescent="0.2">
      <c r="A46" s="1412" t="s">
        <v>895</v>
      </c>
      <c r="B46" s="1267">
        <v>35</v>
      </c>
      <c r="C46" s="1274">
        <f>42174013*B46</f>
        <v>1476090455</v>
      </c>
      <c r="D46" s="1274"/>
      <c r="E46" s="1292"/>
      <c r="F46" s="1274"/>
    </row>
    <row r="47" spans="1:6" x14ac:dyDescent="0.2">
      <c r="A47" s="1412"/>
      <c r="C47" s="1274"/>
      <c r="D47" s="1274"/>
      <c r="E47" s="1286"/>
      <c r="F47" s="1274"/>
    </row>
    <row r="48" spans="1:6" x14ac:dyDescent="0.2">
      <c r="C48" s="1274"/>
      <c r="E48" s="1290"/>
      <c r="F48" s="1274"/>
    </row>
    <row r="49" spans="1:6" ht="11.25" thickBot="1" x14ac:dyDescent="0.25">
      <c r="A49" s="1291"/>
      <c r="B49" s="1291">
        <f>SUM(B40:B48)</f>
        <v>365</v>
      </c>
      <c r="C49" s="1578">
        <f>(C40+C42+C43+C41+C44+C46+C45)/B49</f>
        <v>42155456.282191783</v>
      </c>
      <c r="E49" s="1289"/>
      <c r="F49" s="1274"/>
    </row>
    <row r="50" spans="1:6" ht="12" thickTop="1" thickBot="1" x14ac:dyDescent="0.25"/>
    <row r="51" spans="1:6" ht="11.25" thickTop="1" x14ac:dyDescent="0.2">
      <c r="A51" s="1287">
        <v>2014</v>
      </c>
      <c r="B51" s="1288"/>
      <c r="C51" s="1288"/>
      <c r="E51" s="1286"/>
      <c r="F51" s="1274"/>
    </row>
    <row r="52" spans="1:6" x14ac:dyDescent="0.2">
      <c r="A52" s="1267" t="s">
        <v>999</v>
      </c>
      <c r="B52" s="1267">
        <v>9</v>
      </c>
      <c r="C52" s="1274">
        <f>42174013*B52</f>
        <v>379566117</v>
      </c>
      <c r="E52" s="1286"/>
      <c r="F52" s="1274"/>
    </row>
    <row r="53" spans="1:6" x14ac:dyDescent="0.2">
      <c r="A53" s="1267" t="s">
        <v>1000</v>
      </c>
      <c r="B53" s="1267">
        <f>81+91+28</f>
        <v>200</v>
      </c>
      <c r="C53" s="1274">
        <f>42175558*B53</f>
        <v>8435111600</v>
      </c>
      <c r="D53" s="1274"/>
      <c r="E53" s="1286"/>
      <c r="F53" s="1274"/>
    </row>
    <row r="54" spans="1:6" x14ac:dyDescent="0.2">
      <c r="A54" s="1267" t="s">
        <v>1001</v>
      </c>
      <c r="B54" s="1267">
        <f>3+31+30+13</f>
        <v>77</v>
      </c>
      <c r="C54" s="1274">
        <f>42207402*B54</f>
        <v>3249969954</v>
      </c>
      <c r="D54" s="1274"/>
      <c r="E54" s="1289"/>
      <c r="F54" s="1274"/>
    </row>
    <row r="55" spans="1:6" x14ac:dyDescent="0.2">
      <c r="A55" s="1267" t="s">
        <v>1002</v>
      </c>
      <c r="B55" s="1267">
        <v>79</v>
      </c>
      <c r="C55" s="1274">
        <f>42210057*B55</f>
        <v>3334594503</v>
      </c>
      <c r="D55" s="1274"/>
      <c r="E55" s="1286"/>
      <c r="F55" s="1274"/>
    </row>
    <row r="56" spans="1:6" x14ac:dyDescent="0.2">
      <c r="C56" s="1274"/>
      <c r="D56" s="1274"/>
      <c r="E56" s="1286"/>
      <c r="F56" s="1274"/>
    </row>
    <row r="57" spans="1:6" hidden="1" x14ac:dyDescent="0.2">
      <c r="A57" s="1412"/>
      <c r="C57" s="1274"/>
      <c r="D57" s="1274"/>
      <c r="E57" s="1286"/>
      <c r="F57" s="1274"/>
    </row>
    <row r="58" spans="1:6" hidden="1" x14ac:dyDescent="0.2">
      <c r="A58" s="1412"/>
      <c r="C58" s="1274"/>
      <c r="D58" s="1274"/>
      <c r="E58" s="1292"/>
      <c r="F58" s="1274"/>
    </row>
    <row r="59" spans="1:6" hidden="1" x14ac:dyDescent="0.2">
      <c r="A59" s="1412"/>
      <c r="C59" s="1274"/>
      <c r="D59" s="1274"/>
      <c r="E59" s="1286"/>
      <c r="F59" s="1274"/>
    </row>
    <row r="60" spans="1:6" hidden="1" x14ac:dyDescent="0.2">
      <c r="C60" s="1274"/>
      <c r="E60" s="1290"/>
      <c r="F60" s="1274"/>
    </row>
    <row r="61" spans="1:6" ht="11.25" thickBot="1" x14ac:dyDescent="0.25">
      <c r="A61" s="1291"/>
      <c r="B61" s="1291">
        <f>SUM(B52:B60)</f>
        <v>365</v>
      </c>
      <c r="C61" s="1578">
        <f>(C52+C54+C55+C53+C56+C58+C57)/B61</f>
        <v>42189704.586301371</v>
      </c>
      <c r="E61" s="1289"/>
      <c r="F61" s="1274"/>
    </row>
    <row r="62" spans="1:6" ht="11.25" thickTop="1" x14ac:dyDescent="0.2"/>
    <row r="63" spans="1:6" ht="11.25" thickBot="1" x14ac:dyDescent="0.25"/>
    <row r="64" spans="1:6" ht="11.25" thickTop="1" x14ac:dyDescent="0.2">
      <c r="A64" s="1287">
        <v>2015</v>
      </c>
      <c r="B64" s="1288"/>
      <c r="C64" s="1288"/>
      <c r="E64" s="1286"/>
      <c r="F64" s="1274"/>
    </row>
    <row r="65" spans="1:6" x14ac:dyDescent="0.2">
      <c r="A65" s="1267" t="s">
        <v>1158</v>
      </c>
      <c r="B65" s="1267">
        <v>25</v>
      </c>
      <c r="C65" s="1274">
        <f>42210057*B65</f>
        <v>1055251425</v>
      </c>
      <c r="E65" s="1286"/>
      <c r="F65" s="1274"/>
    </row>
    <row r="66" spans="1:6" x14ac:dyDescent="0.2">
      <c r="A66" s="1267" t="s">
        <v>1159</v>
      </c>
      <c r="B66" s="1267">
        <f>156+15</f>
        <v>171</v>
      </c>
      <c r="C66" s="1274">
        <f>42210157*B66</f>
        <v>7217936847</v>
      </c>
      <c r="D66" s="1274"/>
      <c r="E66" s="1286"/>
      <c r="F66" s="1274"/>
    </row>
    <row r="67" spans="1:6" x14ac:dyDescent="0.2">
      <c r="A67" s="1267" t="s">
        <v>1160</v>
      </c>
      <c r="B67" s="1267">
        <v>76</v>
      </c>
      <c r="C67" s="1274">
        <f>42228969*B67</f>
        <v>3209401644</v>
      </c>
      <c r="D67" s="1274"/>
      <c r="E67" s="1289"/>
      <c r="F67" s="1274"/>
    </row>
    <row r="68" spans="1:6" ht="13.5" customHeight="1" x14ac:dyDescent="0.2">
      <c r="A68" s="1267" t="s">
        <v>1251</v>
      </c>
      <c r="B68" s="1267">
        <v>43</v>
      </c>
      <c r="C68" s="1274">
        <v>1816257091</v>
      </c>
      <c r="D68" s="1274"/>
      <c r="E68" s="1274"/>
      <c r="F68" s="1274"/>
    </row>
    <row r="69" spans="1:6" x14ac:dyDescent="0.2">
      <c r="A69" s="1267" t="s">
        <v>1252</v>
      </c>
      <c r="B69" s="1267">
        <v>50</v>
      </c>
      <c r="C69" s="1274">
        <v>2111946200</v>
      </c>
      <c r="D69" s="1274"/>
      <c r="E69" s="1286"/>
      <c r="F69" s="1274"/>
    </row>
    <row r="70" spans="1:6" x14ac:dyDescent="0.2">
      <c r="A70" s="1412"/>
      <c r="C70" s="1274"/>
      <c r="D70" s="1274"/>
      <c r="E70" s="1286"/>
      <c r="F70" s="1274"/>
    </row>
    <row r="71" spans="1:6" x14ac:dyDescent="0.2">
      <c r="A71" s="1412"/>
      <c r="C71" s="1274"/>
      <c r="D71" s="1274"/>
      <c r="E71" s="1292"/>
      <c r="F71" s="1274"/>
    </row>
    <row r="72" spans="1:6" x14ac:dyDescent="0.2">
      <c r="A72" s="1412"/>
      <c r="C72" s="1274"/>
      <c r="D72" s="1274"/>
      <c r="E72" s="1286"/>
      <c r="F72" s="1274"/>
    </row>
    <row r="73" spans="1:6" x14ac:dyDescent="0.2">
      <c r="C73" s="1274"/>
      <c r="E73" s="1290"/>
      <c r="F73" s="1274"/>
    </row>
    <row r="74" spans="1:6" ht="11.25" thickBot="1" x14ac:dyDescent="0.25">
      <c r="A74" s="1291"/>
      <c r="B74" s="1291">
        <f>SUM(B65:B73)</f>
        <v>365</v>
      </c>
      <c r="C74" s="1578">
        <f>(C65+C67+C68+C66+C69+C71+C70)/B74</f>
        <v>42221351.252054796</v>
      </c>
      <c r="E74" s="1289"/>
      <c r="F74" s="1274"/>
    </row>
    <row r="75" spans="1:6" ht="11.25" thickTop="1" x14ac:dyDescent="0.2"/>
  </sheetData>
  <phoneticPr fontId="2" type="noConversion"/>
  <pageMargins left="0.75" right="0.75" top="1" bottom="1" header="0.5" footer="0.5"/>
  <pageSetup paperSize="9" scale="63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D11"/>
  <sheetViews>
    <sheetView topLeftCell="B1" workbookViewId="0">
      <selection activeCell="B1" sqref="B1"/>
    </sheetView>
  </sheetViews>
  <sheetFormatPr defaultRowHeight="13.5" x14ac:dyDescent="0.2"/>
  <cols>
    <col min="1" max="1" width="2.28515625" style="1" customWidth="1"/>
    <col min="2" max="2" width="59.7109375" style="586" customWidth="1"/>
    <col min="3" max="4" width="15.7109375" style="586" customWidth="1"/>
    <col min="5" max="16384" width="9.140625" style="587"/>
  </cols>
  <sheetData>
    <row r="1" spans="2:4" ht="15" x14ac:dyDescent="0.2">
      <c r="B1" s="1688" t="s">
        <v>10</v>
      </c>
    </row>
    <row r="2" spans="2:4" ht="17.100000000000001" customHeight="1" x14ac:dyDescent="0.2">
      <c r="B2" s="608"/>
      <c r="C2" s="609" t="s">
        <v>1108</v>
      </c>
      <c r="D2" s="610" t="s">
        <v>968</v>
      </c>
    </row>
    <row r="3" spans="2:4" ht="17.100000000000001" customHeight="1" x14ac:dyDescent="0.2">
      <c r="B3" s="770" t="s">
        <v>18</v>
      </c>
      <c r="C3" s="771">
        <v>4883602</v>
      </c>
      <c r="D3" s="772">
        <v>4413825</v>
      </c>
    </row>
    <row r="4" spans="2:4" ht="17.100000000000001" customHeight="1" x14ac:dyDescent="0.2">
      <c r="B4" s="63" t="s">
        <v>370</v>
      </c>
      <c r="C4" s="402">
        <v>103972</v>
      </c>
      <c r="D4" s="719">
        <v>101252</v>
      </c>
    </row>
    <row r="5" spans="2:4" ht="17.100000000000001" customHeight="1" x14ac:dyDescent="0.2">
      <c r="B5" s="63" t="s">
        <v>849</v>
      </c>
      <c r="C5" s="402">
        <v>1095453</v>
      </c>
      <c r="D5" s="719">
        <v>1041953</v>
      </c>
    </row>
    <row r="6" spans="2:4" ht="17.100000000000001" customHeight="1" x14ac:dyDescent="0.2">
      <c r="B6" s="63" t="s">
        <v>76</v>
      </c>
      <c r="C6" s="402">
        <v>889509</v>
      </c>
      <c r="D6" s="719">
        <v>126118</v>
      </c>
    </row>
    <row r="7" spans="2:4" ht="17.100000000000001" customHeight="1" thickBot="1" x14ac:dyDescent="0.25">
      <c r="B7" s="760" t="s">
        <v>418</v>
      </c>
      <c r="C7" s="761">
        <v>1301246</v>
      </c>
      <c r="D7" s="762">
        <v>1286668</v>
      </c>
    </row>
    <row r="8" spans="2:4" ht="17.100000000000001" customHeight="1" thickBot="1" x14ac:dyDescent="0.25">
      <c r="B8" s="79" t="s">
        <v>22</v>
      </c>
      <c r="C8" s="438">
        <f>SUM(C3:C7)</f>
        <v>8273782</v>
      </c>
      <c r="D8" s="439">
        <f>SUM(D3:D7)</f>
        <v>6969816</v>
      </c>
    </row>
    <row r="9" spans="2:4" x14ac:dyDescent="0.2">
      <c r="B9" s="938"/>
      <c r="C9" s="938"/>
      <c r="D9" s="938"/>
    </row>
    <row r="10" spans="2:4" x14ac:dyDescent="0.2">
      <c r="B10" s="939"/>
      <c r="C10" s="939"/>
      <c r="D10" s="939"/>
    </row>
    <row r="11" spans="2:4" x14ac:dyDescent="0.2">
      <c r="B11" s="940"/>
      <c r="C11" s="941"/>
      <c r="D11" s="941"/>
    </row>
  </sheetData>
  <phoneticPr fontId="2" type="noConversion"/>
  <pageMargins left="0.36" right="0.37" top="1" bottom="1" header="0.5" footer="0.5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pageSetUpPr fitToPage="1"/>
  </sheetPr>
  <dimension ref="A1:C30"/>
  <sheetViews>
    <sheetView workbookViewId="0"/>
  </sheetViews>
  <sheetFormatPr defaultRowHeight="13.5" x14ac:dyDescent="0.3"/>
  <cols>
    <col min="1" max="1" width="59.7109375" style="7" customWidth="1"/>
    <col min="2" max="3" width="15.7109375" style="7" customWidth="1"/>
    <col min="4" max="16384" width="9.140625" style="2"/>
  </cols>
  <sheetData>
    <row r="1" spans="1:3" ht="15" x14ac:dyDescent="0.3">
      <c r="A1" s="1688" t="s">
        <v>447</v>
      </c>
    </row>
    <row r="2" spans="1:3" ht="17.100000000000001" customHeight="1" x14ac:dyDescent="0.3">
      <c r="A2" s="608"/>
      <c r="B2" s="609" t="s">
        <v>1108</v>
      </c>
      <c r="C2" s="610" t="s">
        <v>968</v>
      </c>
    </row>
    <row r="3" spans="1:3" ht="17.100000000000001" customHeight="1" thickBot="1" x14ac:dyDescent="0.35">
      <c r="A3" s="434" t="s">
        <v>219</v>
      </c>
      <c r="B3" s="689">
        <f>SUM(B4:B5)</f>
        <v>-6426</v>
      </c>
      <c r="C3" s="690">
        <f>SUM(C4:C6)</f>
        <v>-1765</v>
      </c>
    </row>
    <row r="4" spans="1:3" ht="17.100000000000001" customHeight="1" thickBot="1" x14ac:dyDescent="0.35">
      <c r="A4" s="767" t="s">
        <v>623</v>
      </c>
      <c r="B4" s="776">
        <v>6324</v>
      </c>
      <c r="C4" s="768">
        <v>2519</v>
      </c>
    </row>
    <row r="5" spans="1:3" ht="17.100000000000001" customHeight="1" thickBot="1" x14ac:dyDescent="0.35">
      <c r="A5" s="767" t="s">
        <v>624</v>
      </c>
      <c r="B5" s="776">
        <v>-12750</v>
      </c>
      <c r="C5" s="768">
        <v>-4284</v>
      </c>
    </row>
    <row r="6" spans="1:3" ht="17.100000000000001" hidden="1" customHeight="1" thickBot="1" x14ac:dyDescent="0.35">
      <c r="A6" s="767" t="s">
        <v>217</v>
      </c>
      <c r="B6" s="776">
        <v>0</v>
      </c>
      <c r="C6" s="768">
        <v>0</v>
      </c>
    </row>
    <row r="7" spans="1:3" ht="17.100000000000001" customHeight="1" thickBot="1" x14ac:dyDescent="0.35">
      <c r="A7" s="79" t="s">
        <v>449</v>
      </c>
      <c r="B7" s="403">
        <f>SUM(B8:B12)</f>
        <v>442354</v>
      </c>
      <c r="C7" s="404">
        <f>SUM(C8:C12)</f>
        <v>549621</v>
      </c>
    </row>
    <row r="8" spans="1:3" ht="17.100000000000001" customHeight="1" thickBot="1" x14ac:dyDescent="0.35">
      <c r="A8" s="767" t="s">
        <v>625</v>
      </c>
      <c r="B8" s="776">
        <v>361479</v>
      </c>
      <c r="C8" s="768">
        <v>507630</v>
      </c>
    </row>
    <row r="9" spans="1:3" ht="17.100000000000001" customHeight="1" thickBot="1" x14ac:dyDescent="0.35">
      <c r="A9" s="767" t="s">
        <v>626</v>
      </c>
      <c r="B9" s="776">
        <v>-1881</v>
      </c>
      <c r="C9" s="768">
        <v>-2123</v>
      </c>
    </row>
    <row r="10" spans="1:3" ht="17.100000000000001" customHeight="1" thickBot="1" x14ac:dyDescent="0.35">
      <c r="A10" s="767" t="s">
        <v>627</v>
      </c>
      <c r="B10" s="776">
        <v>168075</v>
      </c>
      <c r="C10" s="768">
        <v>177439</v>
      </c>
    </row>
    <row r="11" spans="1:3" ht="17.100000000000001" hidden="1" customHeight="1" thickBot="1" x14ac:dyDescent="0.35">
      <c r="A11" s="767" t="s">
        <v>628</v>
      </c>
      <c r="B11" s="776">
        <v>0</v>
      </c>
      <c r="C11" s="768">
        <v>0</v>
      </c>
    </row>
    <row r="12" spans="1:3" ht="17.100000000000001" customHeight="1" thickBot="1" x14ac:dyDescent="0.35">
      <c r="A12" s="767" t="s">
        <v>217</v>
      </c>
      <c r="B12" s="776">
        <v>-85319</v>
      </c>
      <c r="C12" s="768">
        <v>-133325</v>
      </c>
    </row>
    <row r="13" spans="1:3" ht="17.100000000000001" customHeight="1" thickBot="1" x14ac:dyDescent="0.35">
      <c r="A13" s="79" t="s">
        <v>450</v>
      </c>
      <c r="B13" s="403">
        <f>SUM(B14:B16)</f>
        <v>859</v>
      </c>
      <c r="C13" s="404">
        <f>SUM(C14:C16)</f>
        <v>4056</v>
      </c>
    </row>
    <row r="14" spans="1:3" ht="17.100000000000001" customHeight="1" thickBot="1" x14ac:dyDescent="0.35">
      <c r="A14" s="767" t="s">
        <v>629</v>
      </c>
      <c r="B14" s="776">
        <v>1061</v>
      </c>
      <c r="C14" s="768">
        <v>5008</v>
      </c>
    </row>
    <row r="15" spans="1:3" ht="17.100000000000001" hidden="1" customHeight="1" thickBot="1" x14ac:dyDescent="0.35">
      <c r="A15" s="767" t="s">
        <v>630</v>
      </c>
      <c r="B15" s="776">
        <v>0</v>
      </c>
      <c r="C15" s="768">
        <v>0</v>
      </c>
    </row>
    <row r="16" spans="1:3" ht="17.100000000000001" customHeight="1" thickBot="1" x14ac:dyDescent="0.35">
      <c r="A16" s="767" t="s">
        <v>217</v>
      </c>
      <c r="B16" s="776">
        <v>-202</v>
      </c>
      <c r="C16" s="768">
        <v>-952</v>
      </c>
    </row>
    <row r="17" spans="1:3" ht="17.100000000000001" hidden="1" customHeight="1" thickBot="1" x14ac:dyDescent="0.35">
      <c r="A17" s="79" t="s">
        <v>231</v>
      </c>
      <c r="B17" s="403">
        <f>SUM(B18:B19)</f>
        <v>0</v>
      </c>
      <c r="C17" s="404">
        <f>SUM(C18:C19)</f>
        <v>0</v>
      </c>
    </row>
    <row r="18" spans="1:3" ht="17.100000000000001" hidden="1" customHeight="1" thickBot="1" x14ac:dyDescent="0.35">
      <c r="A18" s="767" t="s">
        <v>451</v>
      </c>
      <c r="B18" s="776">
        <v>0</v>
      </c>
      <c r="C18" s="768">
        <v>0</v>
      </c>
    </row>
    <row r="19" spans="1:3" ht="17.100000000000001" hidden="1" customHeight="1" thickBot="1" x14ac:dyDescent="0.35">
      <c r="A19" s="767" t="s">
        <v>217</v>
      </c>
      <c r="B19" s="776">
        <v>0</v>
      </c>
      <c r="C19" s="768">
        <v>0</v>
      </c>
    </row>
    <row r="20" spans="1:3" ht="24.95" customHeight="1" thickBot="1" x14ac:dyDescent="0.35">
      <c r="A20" s="79" t="s">
        <v>902</v>
      </c>
      <c r="B20" s="403">
        <f>SUM(B21:B23)</f>
        <v>-3981</v>
      </c>
      <c r="C20" s="404">
        <f>SUM(C21:C23)</f>
        <v>-2389</v>
      </c>
    </row>
    <row r="21" spans="1:3" ht="17.100000000000001" customHeight="1" thickBot="1" x14ac:dyDescent="0.35">
      <c r="A21" s="767" t="s">
        <v>631</v>
      </c>
      <c r="B21" s="776">
        <v>30</v>
      </c>
      <c r="C21" s="768">
        <v>26</v>
      </c>
    </row>
    <row r="22" spans="1:3" ht="17.100000000000001" customHeight="1" thickBot="1" x14ac:dyDescent="0.35">
      <c r="A22" s="767" t="s">
        <v>632</v>
      </c>
      <c r="B22" s="776">
        <v>-4944</v>
      </c>
      <c r="C22" s="768">
        <v>-2975</v>
      </c>
    </row>
    <row r="23" spans="1:3" ht="17.100000000000001" customHeight="1" thickBot="1" x14ac:dyDescent="0.35">
      <c r="A23" s="767" t="s">
        <v>217</v>
      </c>
      <c r="B23" s="776">
        <v>933</v>
      </c>
      <c r="C23" s="768">
        <v>560</v>
      </c>
    </row>
    <row r="24" spans="1:3" ht="24.95" hidden="1" customHeight="1" thickBot="1" x14ac:dyDescent="0.35">
      <c r="A24" s="79" t="s">
        <v>1249</v>
      </c>
      <c r="B24" s="403">
        <f>SUM(B25:B26)</f>
        <v>0</v>
      </c>
      <c r="C24" s="404">
        <f>SUM(C25:C26)</f>
        <v>0</v>
      </c>
    </row>
    <row r="25" spans="1:3" ht="17.100000000000001" hidden="1" customHeight="1" thickBot="1" x14ac:dyDescent="0.35">
      <c r="A25" s="767" t="s">
        <v>1250</v>
      </c>
      <c r="B25" s="776">
        <v>0</v>
      </c>
      <c r="C25" s="768">
        <v>0</v>
      </c>
    </row>
    <row r="26" spans="1:3" ht="17.100000000000001" hidden="1" customHeight="1" thickBot="1" x14ac:dyDescent="0.35">
      <c r="A26" s="767" t="s">
        <v>507</v>
      </c>
      <c r="B26" s="776">
        <v>0</v>
      </c>
      <c r="C26" s="768">
        <v>0</v>
      </c>
    </row>
    <row r="27" spans="1:3" ht="17.100000000000001" hidden="1" customHeight="1" thickBot="1" x14ac:dyDescent="0.35">
      <c r="A27" s="79" t="s">
        <v>452</v>
      </c>
      <c r="B27" s="403">
        <f>SUM(B28:B29)</f>
        <v>0</v>
      </c>
      <c r="C27" s="404">
        <f>SUM(C28:C29)</f>
        <v>0</v>
      </c>
    </row>
    <row r="28" spans="1:3" ht="17.100000000000001" hidden="1" customHeight="1" thickBot="1" x14ac:dyDescent="0.35">
      <c r="A28" s="767" t="s">
        <v>633</v>
      </c>
      <c r="B28" s="776">
        <v>0</v>
      </c>
      <c r="C28" s="768">
        <v>0</v>
      </c>
    </row>
    <row r="29" spans="1:3" ht="17.100000000000001" hidden="1" customHeight="1" thickBot="1" x14ac:dyDescent="0.35">
      <c r="A29" s="767" t="s">
        <v>507</v>
      </c>
      <c r="B29" s="776">
        <v>0</v>
      </c>
      <c r="C29" s="768">
        <v>0</v>
      </c>
    </row>
    <row r="30" spans="1:3" ht="17.100000000000001" customHeight="1" thickBot="1" x14ac:dyDescent="0.35">
      <c r="A30" s="79" t="s">
        <v>96</v>
      </c>
      <c r="B30" s="438">
        <f>SUM(B3,B7,B20,B13)</f>
        <v>432806</v>
      </c>
      <c r="C30" s="439">
        <f>C3+C7+C13+C17+C20+C24+C27</f>
        <v>549523</v>
      </c>
    </row>
  </sheetData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22"/>
  <sheetViews>
    <sheetView workbookViewId="0">
      <selection activeCell="E25" sqref="E25"/>
    </sheetView>
  </sheetViews>
  <sheetFormatPr defaultColWidth="42.5703125" defaultRowHeight="10.5" x14ac:dyDescent="0.15"/>
  <cols>
    <col min="1" max="1" width="4.28515625" style="132" customWidth="1"/>
    <col min="2" max="2" width="43" style="132" customWidth="1"/>
    <col min="3" max="4" width="15.7109375" style="436" customWidth="1"/>
    <col min="5" max="6" width="15.7109375" style="132" customWidth="1"/>
    <col min="7" max="16384" width="42.5703125" style="132"/>
  </cols>
  <sheetData>
    <row r="1" spans="1:6" ht="33" customHeight="1" x14ac:dyDescent="0.15">
      <c r="B1" s="1688" t="s">
        <v>1294</v>
      </c>
    </row>
    <row r="2" spans="1:6" s="1367" customFormat="1" ht="17.100000000000001" customHeight="1" thickBot="1" x14ac:dyDescent="0.35">
      <c r="A2" s="1366"/>
      <c r="B2" s="1712" t="s">
        <v>419</v>
      </c>
      <c r="C2" s="1709" t="s">
        <v>1108</v>
      </c>
      <c r="D2" s="1709"/>
      <c r="E2" s="1710" t="s">
        <v>968</v>
      </c>
      <c r="F2" s="1711"/>
    </row>
    <row r="3" spans="1:6" s="1367" customFormat="1" ht="50.25" customHeight="1" x14ac:dyDescent="0.3">
      <c r="A3" s="1368" t="s">
        <v>637</v>
      </c>
      <c r="B3" s="1713"/>
      <c r="C3" s="1369" t="s">
        <v>420</v>
      </c>
      <c r="D3" s="1369" t="s">
        <v>421</v>
      </c>
      <c r="E3" s="1369" t="s">
        <v>420</v>
      </c>
      <c r="F3" s="1370" t="s">
        <v>421</v>
      </c>
    </row>
    <row r="4" spans="1:6" s="1367" customFormat="1" ht="18.95" customHeight="1" thickBot="1" x14ac:dyDescent="0.35">
      <c r="A4" s="1371" t="s">
        <v>372</v>
      </c>
      <c r="B4" s="1372" t="s">
        <v>935</v>
      </c>
      <c r="C4" s="1560">
        <v>1</v>
      </c>
      <c r="D4" s="1561" t="s">
        <v>422</v>
      </c>
      <c r="E4" s="1560">
        <v>1</v>
      </c>
      <c r="F4" s="1562" t="s">
        <v>422</v>
      </c>
    </row>
    <row r="5" spans="1:6" s="1367" customFormat="1" ht="18.95" customHeight="1" thickBot="1" x14ac:dyDescent="0.35">
      <c r="A5" s="1371" t="s">
        <v>373</v>
      </c>
      <c r="B5" s="1372" t="s">
        <v>892</v>
      </c>
      <c r="C5" s="1560">
        <v>1</v>
      </c>
      <c r="D5" s="1561" t="s">
        <v>422</v>
      </c>
      <c r="E5" s="1560">
        <v>1</v>
      </c>
      <c r="F5" s="1563" t="s">
        <v>422</v>
      </c>
    </row>
    <row r="6" spans="1:6" s="1367" customFormat="1" ht="18.95" customHeight="1" thickBot="1" x14ac:dyDescent="0.35">
      <c r="A6" s="1371" t="s">
        <v>374</v>
      </c>
      <c r="B6" s="1372" t="s">
        <v>937</v>
      </c>
      <c r="C6" s="1564">
        <v>1</v>
      </c>
      <c r="D6" s="1565" t="s">
        <v>422</v>
      </c>
      <c r="E6" s="1564">
        <v>1</v>
      </c>
      <c r="F6" s="1566" t="s">
        <v>422</v>
      </c>
    </row>
    <row r="7" spans="1:6" s="1367" customFormat="1" ht="18.95" customHeight="1" thickBot="1" x14ac:dyDescent="0.35">
      <c r="A7" s="1371" t="s">
        <v>375</v>
      </c>
      <c r="B7" s="1373" t="s">
        <v>116</v>
      </c>
      <c r="C7" s="1564">
        <v>1</v>
      </c>
      <c r="D7" s="1565" t="s">
        <v>422</v>
      </c>
      <c r="E7" s="1564">
        <v>1</v>
      </c>
      <c r="F7" s="1566" t="s">
        <v>422</v>
      </c>
    </row>
    <row r="8" spans="1:6" s="1367" customFormat="1" ht="18.95" customHeight="1" thickBot="1" x14ac:dyDescent="0.35">
      <c r="A8" s="1371" t="s">
        <v>376</v>
      </c>
      <c r="B8" s="1373" t="s">
        <v>888</v>
      </c>
      <c r="C8" s="1564">
        <v>1</v>
      </c>
      <c r="D8" s="1565" t="s">
        <v>422</v>
      </c>
      <c r="E8" s="1564">
        <v>1</v>
      </c>
      <c r="F8" s="1566" t="s">
        <v>422</v>
      </c>
    </row>
    <row r="9" spans="1:6" s="1367" customFormat="1" ht="18.95" customHeight="1" thickBot="1" x14ac:dyDescent="0.35">
      <c r="A9" s="1371" t="s">
        <v>377</v>
      </c>
      <c r="B9" s="1373" t="s">
        <v>887</v>
      </c>
      <c r="C9" s="1564">
        <v>1</v>
      </c>
      <c r="D9" s="1565" t="s">
        <v>422</v>
      </c>
      <c r="E9" s="1564">
        <v>1</v>
      </c>
      <c r="F9" s="1566" t="s">
        <v>422</v>
      </c>
    </row>
    <row r="10" spans="1:6" s="1367" customFormat="1" ht="18.95" customHeight="1" thickBot="1" x14ac:dyDescent="0.35">
      <c r="A10" s="1371" t="s">
        <v>378</v>
      </c>
      <c r="B10" s="1373" t="s">
        <v>886</v>
      </c>
      <c r="C10" s="1564">
        <v>1</v>
      </c>
      <c r="D10" s="1565" t="s">
        <v>422</v>
      </c>
      <c r="E10" s="1564">
        <v>1</v>
      </c>
      <c r="F10" s="1566" t="s">
        <v>422</v>
      </c>
    </row>
    <row r="11" spans="1:6" s="1367" customFormat="1" ht="18.95" customHeight="1" thickBot="1" x14ac:dyDescent="0.35">
      <c r="A11" s="1371" t="s">
        <v>638</v>
      </c>
      <c r="B11" s="1373" t="s">
        <v>885</v>
      </c>
      <c r="C11" s="1564">
        <v>1</v>
      </c>
      <c r="D11" s="1565" t="s">
        <v>422</v>
      </c>
      <c r="E11" s="1564">
        <v>1</v>
      </c>
      <c r="F11" s="1566" t="s">
        <v>422</v>
      </c>
    </row>
    <row r="12" spans="1:6" s="1367" customFormat="1" ht="18.95" customHeight="1" thickBot="1" x14ac:dyDescent="0.35">
      <c r="A12" s="1371" t="s">
        <v>639</v>
      </c>
      <c r="B12" s="1373" t="s">
        <v>884</v>
      </c>
      <c r="C12" s="1564">
        <v>1</v>
      </c>
      <c r="D12" s="1565" t="s">
        <v>422</v>
      </c>
      <c r="E12" s="1564">
        <v>1</v>
      </c>
      <c r="F12" s="1566" t="s">
        <v>422</v>
      </c>
    </row>
    <row r="13" spans="1:6" s="1367" customFormat="1" ht="18.95" customHeight="1" thickBot="1" x14ac:dyDescent="0.35">
      <c r="A13" s="1371" t="s">
        <v>46</v>
      </c>
      <c r="B13" s="1373" t="s">
        <v>115</v>
      </c>
      <c r="C13" s="1567">
        <v>1</v>
      </c>
      <c r="D13" s="1565" t="s">
        <v>422</v>
      </c>
      <c r="E13" s="1568">
        <v>0</v>
      </c>
      <c r="F13" s="1569">
        <v>0</v>
      </c>
    </row>
    <row r="14" spans="1:6" s="1367" customFormat="1" ht="18.95" customHeight="1" thickBot="1" x14ac:dyDescent="0.35">
      <c r="A14" s="1371" t="s">
        <v>47</v>
      </c>
      <c r="B14" s="1373" t="s">
        <v>1010</v>
      </c>
      <c r="C14" s="1614">
        <v>0.99997999999999998</v>
      </c>
      <c r="D14" s="1565" t="s">
        <v>422</v>
      </c>
      <c r="E14" s="1570">
        <v>0.99980000000000002</v>
      </c>
      <c r="F14" s="1566" t="s">
        <v>422</v>
      </c>
    </row>
    <row r="15" spans="1:6" s="1367" customFormat="1" ht="18.95" customHeight="1" thickBot="1" x14ac:dyDescent="0.35">
      <c r="A15" s="1371" t="s">
        <v>48</v>
      </c>
      <c r="B15" s="1373" t="s">
        <v>938</v>
      </c>
      <c r="C15" s="1570">
        <v>0.79990000000000006</v>
      </c>
      <c r="D15" s="1565" t="s">
        <v>422</v>
      </c>
      <c r="E15" s="1570">
        <v>0.79990000000000006</v>
      </c>
      <c r="F15" s="1566" t="s">
        <v>422</v>
      </c>
    </row>
    <row r="16" spans="1:6" s="1367" customFormat="1" ht="18.95" customHeight="1" thickBot="1" x14ac:dyDescent="0.35">
      <c r="A16" s="1371" t="s">
        <v>49</v>
      </c>
      <c r="B16" s="1373" t="s">
        <v>1008</v>
      </c>
      <c r="C16" s="1571" t="s">
        <v>400</v>
      </c>
      <c r="D16" s="1571" t="s">
        <v>400</v>
      </c>
      <c r="E16" s="1560">
        <v>1</v>
      </c>
      <c r="F16" s="1562" t="s">
        <v>422</v>
      </c>
    </row>
    <row r="17" spans="1:6" s="1367" customFormat="1" ht="18.95" customHeight="1" thickBot="1" x14ac:dyDescent="0.35">
      <c r="A17" s="1371" t="s">
        <v>50</v>
      </c>
      <c r="B17" s="1373" t="s">
        <v>813</v>
      </c>
      <c r="C17" s="1571" t="s">
        <v>400</v>
      </c>
      <c r="D17" s="1571" t="s">
        <v>400</v>
      </c>
      <c r="E17" s="1564">
        <v>1</v>
      </c>
      <c r="F17" s="1566" t="s">
        <v>422</v>
      </c>
    </row>
    <row r="18" spans="1:6" s="1367" customFormat="1" ht="18.95" customHeight="1" thickBot="1" x14ac:dyDescent="0.35">
      <c r="A18" s="1371" t="s">
        <v>51</v>
      </c>
      <c r="B18" s="1373" t="s">
        <v>45</v>
      </c>
      <c r="C18" s="1571" t="s">
        <v>400</v>
      </c>
      <c r="D18" s="1571" t="s">
        <v>400</v>
      </c>
      <c r="E18" s="1564">
        <v>1</v>
      </c>
      <c r="F18" s="1566" t="s">
        <v>422</v>
      </c>
    </row>
    <row r="19" spans="1:6" s="1367" customFormat="1" ht="18.95" customHeight="1" thickBot="1" x14ac:dyDescent="0.35">
      <c r="A19" s="1371" t="s">
        <v>52</v>
      </c>
      <c r="B19" s="1373" t="s">
        <v>936</v>
      </c>
      <c r="C19" s="1571" t="s">
        <v>400</v>
      </c>
      <c r="D19" s="1571" t="s">
        <v>400</v>
      </c>
      <c r="E19" s="1564">
        <v>1</v>
      </c>
      <c r="F19" s="1566" t="s">
        <v>422</v>
      </c>
    </row>
    <row r="20" spans="1:6" s="1367" customFormat="1" ht="18.95" customHeight="1" thickBot="1" x14ac:dyDescent="0.35">
      <c r="A20" s="1371" t="s">
        <v>53</v>
      </c>
      <c r="B20" s="1373" t="s">
        <v>1009</v>
      </c>
      <c r="C20" s="1571" t="s">
        <v>400</v>
      </c>
      <c r="D20" s="1571" t="s">
        <v>400</v>
      </c>
      <c r="E20" s="1564">
        <v>1</v>
      </c>
      <c r="F20" s="1566" t="s">
        <v>422</v>
      </c>
    </row>
    <row r="21" spans="1:6" s="1367" customFormat="1" ht="18.95" customHeight="1" thickBot="1" x14ac:dyDescent="0.35">
      <c r="A21" s="1371" t="s">
        <v>54</v>
      </c>
      <c r="B21" s="1373" t="s">
        <v>423</v>
      </c>
      <c r="C21" s="1571" t="s">
        <v>400</v>
      </c>
      <c r="D21" s="1571" t="s">
        <v>400</v>
      </c>
      <c r="E21" s="1564">
        <v>1</v>
      </c>
      <c r="F21" s="1566" t="s">
        <v>422</v>
      </c>
    </row>
    <row r="22" spans="1:6" ht="17.25" customHeight="1" x14ac:dyDescent="0.15"/>
  </sheetData>
  <mergeCells count="3">
    <mergeCell ref="C2:D2"/>
    <mergeCell ref="E2:F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C1087"/>
  <sheetViews>
    <sheetView workbookViewId="0"/>
  </sheetViews>
  <sheetFormatPr defaultRowHeight="13.5" x14ac:dyDescent="0.2"/>
  <cols>
    <col min="1" max="1" width="59.7109375" style="586" customWidth="1"/>
    <col min="2" max="3" width="15.7109375" style="587" customWidth="1"/>
    <col min="4" max="16384" width="9.140625" style="587"/>
  </cols>
  <sheetData>
    <row r="1" spans="1:3" ht="15" x14ac:dyDescent="0.2">
      <c r="A1" s="1688" t="s">
        <v>1317</v>
      </c>
    </row>
    <row r="2" spans="1:3" ht="15" customHeight="1" x14ac:dyDescent="0.2">
      <c r="A2" s="608"/>
      <c r="B2" s="609" t="s">
        <v>1108</v>
      </c>
      <c r="C2" s="610" t="s">
        <v>968</v>
      </c>
    </row>
    <row r="3" spans="1:3" ht="15" customHeight="1" x14ac:dyDescent="0.2">
      <c r="A3" s="942" t="s">
        <v>199</v>
      </c>
      <c r="B3" s="540">
        <f>'17 - Kasa'!B6</f>
        <v>5938133</v>
      </c>
      <c r="C3" s="541">
        <v>3054549</v>
      </c>
    </row>
    <row r="4" spans="1:3" ht="15" hidden="1" customHeight="1" x14ac:dyDescent="0.2">
      <c r="A4" s="63" t="s">
        <v>737</v>
      </c>
      <c r="B4" s="402">
        <v>0</v>
      </c>
      <c r="C4" s="719">
        <v>0</v>
      </c>
    </row>
    <row r="5" spans="1:3" ht="15" customHeight="1" x14ac:dyDescent="0.2">
      <c r="A5" s="943" t="s">
        <v>736</v>
      </c>
      <c r="B5" s="57">
        <f>'18 - Nal od banków'!B5</f>
        <v>539757</v>
      </c>
      <c r="C5" s="58">
        <v>952256</v>
      </c>
    </row>
    <row r="6" spans="1:3" ht="15" customHeight="1" x14ac:dyDescent="0.2">
      <c r="A6" s="942" t="s">
        <v>735</v>
      </c>
      <c r="B6" s="540">
        <f>'19 - Papiery wart do obrotu '!D6</f>
        <v>178492</v>
      </c>
      <c r="C6" s="541">
        <v>617906</v>
      </c>
    </row>
    <row r="7" spans="1:3" ht="24.95" customHeight="1" thickBot="1" x14ac:dyDescent="0.25">
      <c r="A7" s="1487" t="s">
        <v>1261</v>
      </c>
      <c r="B7" s="544">
        <v>0</v>
      </c>
      <c r="C7" s="545">
        <v>86794</v>
      </c>
    </row>
    <row r="8" spans="1:3" ht="15" customHeight="1" thickBot="1" x14ac:dyDescent="0.25">
      <c r="A8" s="81" t="s">
        <v>465</v>
      </c>
      <c r="B8" s="403">
        <f>SUM(B3:B7)</f>
        <v>6656382</v>
      </c>
      <c r="C8" s="404">
        <f>SUM(C3:C7)</f>
        <v>4711505</v>
      </c>
    </row>
    <row r="9" spans="1:3" x14ac:dyDescent="0.2">
      <c r="B9" s="944"/>
      <c r="C9" s="944"/>
    </row>
    <row r="10" spans="1:3" x14ac:dyDescent="0.2">
      <c r="A10" s="938"/>
      <c r="B10" s="944"/>
      <c r="C10" s="944"/>
    </row>
    <row r="11" spans="1:3" x14ac:dyDescent="0.2">
      <c r="B11" s="945"/>
      <c r="C11" s="945"/>
    </row>
    <row r="12" spans="1:3" x14ac:dyDescent="0.2">
      <c r="B12" s="945"/>
      <c r="C12" s="945"/>
    </row>
    <row r="13" spans="1:3" x14ac:dyDescent="0.2">
      <c r="B13" s="946"/>
      <c r="C13" s="945"/>
    </row>
    <row r="14" spans="1:3" x14ac:dyDescent="0.2">
      <c r="B14" s="946"/>
      <c r="C14" s="945"/>
    </row>
    <row r="15" spans="1:3" x14ac:dyDescent="0.2">
      <c r="B15" s="946"/>
      <c r="C15" s="945"/>
    </row>
    <row r="16" spans="1:3" x14ac:dyDescent="0.2">
      <c r="A16" s="947"/>
      <c r="B16" s="946"/>
      <c r="C16" s="945"/>
    </row>
    <row r="17" spans="2:3" x14ac:dyDescent="0.2">
      <c r="B17" s="946"/>
      <c r="C17" s="945"/>
    </row>
    <row r="18" spans="2:3" x14ac:dyDescent="0.2">
      <c r="B18" s="946"/>
      <c r="C18" s="945"/>
    </row>
    <row r="19" spans="2:3" x14ac:dyDescent="0.2">
      <c r="B19" s="946"/>
      <c r="C19" s="945"/>
    </row>
    <row r="20" spans="2:3" x14ac:dyDescent="0.2">
      <c r="B20" s="945"/>
      <c r="C20" s="945"/>
    </row>
    <row r="21" spans="2:3" x14ac:dyDescent="0.2">
      <c r="B21" s="945"/>
      <c r="C21" s="945"/>
    </row>
    <row r="22" spans="2:3" x14ac:dyDescent="0.2">
      <c r="B22" s="945"/>
      <c r="C22" s="945"/>
    </row>
    <row r="23" spans="2:3" x14ac:dyDescent="0.2">
      <c r="B23" s="945"/>
      <c r="C23" s="945"/>
    </row>
    <row r="24" spans="2:3" x14ac:dyDescent="0.2">
      <c r="B24" s="945"/>
      <c r="C24" s="945"/>
    </row>
    <row r="25" spans="2:3" x14ac:dyDescent="0.2">
      <c r="B25" s="945"/>
      <c r="C25" s="945"/>
    </row>
    <row r="26" spans="2:3" x14ac:dyDescent="0.2">
      <c r="B26" s="945"/>
      <c r="C26" s="945"/>
    </row>
    <row r="27" spans="2:3" x14ac:dyDescent="0.2">
      <c r="B27" s="945"/>
      <c r="C27" s="945"/>
    </row>
    <row r="28" spans="2:3" x14ac:dyDescent="0.2">
      <c r="B28" s="945"/>
      <c r="C28" s="945"/>
    </row>
    <row r="29" spans="2:3" x14ac:dyDescent="0.2">
      <c r="B29" s="945"/>
      <c r="C29" s="945"/>
    </row>
    <row r="30" spans="2:3" x14ac:dyDescent="0.2">
      <c r="B30" s="945"/>
      <c r="C30" s="945"/>
    </row>
    <row r="31" spans="2:3" x14ac:dyDescent="0.2">
      <c r="B31" s="945"/>
      <c r="C31" s="945"/>
    </row>
    <row r="32" spans="2:3" x14ac:dyDescent="0.2">
      <c r="B32" s="945"/>
      <c r="C32" s="945"/>
    </row>
    <row r="33" spans="2:3" x14ac:dyDescent="0.2">
      <c r="B33" s="945"/>
      <c r="C33" s="945"/>
    </row>
    <row r="34" spans="2:3" x14ac:dyDescent="0.2">
      <c r="B34" s="945"/>
      <c r="C34" s="945"/>
    </row>
    <row r="35" spans="2:3" x14ac:dyDescent="0.2">
      <c r="B35" s="945"/>
      <c r="C35" s="945"/>
    </row>
    <row r="36" spans="2:3" x14ac:dyDescent="0.2">
      <c r="B36" s="945"/>
      <c r="C36" s="945"/>
    </row>
    <row r="37" spans="2:3" x14ac:dyDescent="0.2">
      <c r="B37" s="945"/>
      <c r="C37" s="945"/>
    </row>
    <row r="38" spans="2:3" x14ac:dyDescent="0.2">
      <c r="B38" s="945"/>
      <c r="C38" s="945"/>
    </row>
    <row r="39" spans="2:3" x14ac:dyDescent="0.2">
      <c r="B39" s="945"/>
      <c r="C39" s="945"/>
    </row>
    <row r="40" spans="2:3" x14ac:dyDescent="0.2">
      <c r="B40" s="945"/>
      <c r="C40" s="945"/>
    </row>
    <row r="41" spans="2:3" x14ac:dyDescent="0.2">
      <c r="B41" s="945"/>
      <c r="C41" s="945"/>
    </row>
    <row r="42" spans="2:3" x14ac:dyDescent="0.2">
      <c r="B42" s="945"/>
      <c r="C42" s="945"/>
    </row>
    <row r="43" spans="2:3" x14ac:dyDescent="0.2">
      <c r="B43" s="945"/>
      <c r="C43" s="945"/>
    </row>
    <row r="44" spans="2:3" x14ac:dyDescent="0.2">
      <c r="B44" s="945"/>
      <c r="C44" s="945"/>
    </row>
    <row r="45" spans="2:3" x14ac:dyDescent="0.2">
      <c r="B45" s="945"/>
      <c r="C45" s="945"/>
    </row>
    <row r="46" spans="2:3" x14ac:dyDescent="0.2">
      <c r="B46" s="945"/>
      <c r="C46" s="945"/>
    </row>
    <row r="47" spans="2:3" x14ac:dyDescent="0.2">
      <c r="B47" s="945"/>
      <c r="C47" s="945"/>
    </row>
    <row r="48" spans="2:3" x14ac:dyDescent="0.2">
      <c r="B48" s="945"/>
      <c r="C48" s="945"/>
    </row>
    <row r="49" spans="2:3" x14ac:dyDescent="0.2">
      <c r="B49" s="945"/>
      <c r="C49" s="945"/>
    </row>
    <row r="50" spans="2:3" x14ac:dyDescent="0.2">
      <c r="B50" s="945"/>
      <c r="C50" s="945"/>
    </row>
    <row r="51" spans="2:3" x14ac:dyDescent="0.2">
      <c r="B51" s="945"/>
      <c r="C51" s="945"/>
    </row>
    <row r="52" spans="2:3" x14ac:dyDescent="0.2">
      <c r="B52" s="945"/>
      <c r="C52" s="945"/>
    </row>
    <row r="53" spans="2:3" x14ac:dyDescent="0.2">
      <c r="B53" s="945"/>
      <c r="C53" s="945"/>
    </row>
    <row r="54" spans="2:3" x14ac:dyDescent="0.2">
      <c r="B54" s="945"/>
      <c r="C54" s="945"/>
    </row>
    <row r="55" spans="2:3" x14ac:dyDescent="0.2">
      <c r="B55" s="945"/>
      <c r="C55" s="945"/>
    </row>
    <row r="56" spans="2:3" x14ac:dyDescent="0.2">
      <c r="B56" s="945"/>
      <c r="C56" s="945"/>
    </row>
    <row r="57" spans="2:3" x14ac:dyDescent="0.2">
      <c r="B57" s="945"/>
      <c r="C57" s="945"/>
    </row>
    <row r="58" spans="2:3" x14ac:dyDescent="0.2">
      <c r="B58" s="945"/>
      <c r="C58" s="945"/>
    </row>
    <row r="59" spans="2:3" x14ac:dyDescent="0.2">
      <c r="B59" s="945"/>
      <c r="C59" s="945"/>
    </row>
    <row r="60" spans="2:3" x14ac:dyDescent="0.2">
      <c r="B60" s="945"/>
      <c r="C60" s="945"/>
    </row>
    <row r="61" spans="2:3" x14ac:dyDescent="0.2">
      <c r="B61" s="945"/>
      <c r="C61" s="945"/>
    </row>
    <row r="62" spans="2:3" x14ac:dyDescent="0.2">
      <c r="B62" s="945"/>
      <c r="C62" s="945"/>
    </row>
    <row r="63" spans="2:3" x14ac:dyDescent="0.2">
      <c r="B63" s="945"/>
      <c r="C63" s="945"/>
    </row>
    <row r="64" spans="2:3" x14ac:dyDescent="0.2">
      <c r="B64" s="945"/>
      <c r="C64" s="945"/>
    </row>
    <row r="65" spans="2:3" x14ac:dyDescent="0.2">
      <c r="B65" s="945"/>
      <c r="C65" s="945"/>
    </row>
    <row r="66" spans="2:3" x14ac:dyDescent="0.2">
      <c r="B66" s="945"/>
      <c r="C66" s="945"/>
    </row>
    <row r="67" spans="2:3" x14ac:dyDescent="0.2">
      <c r="B67" s="945"/>
      <c r="C67" s="945"/>
    </row>
    <row r="68" spans="2:3" x14ac:dyDescent="0.2">
      <c r="B68" s="945"/>
      <c r="C68" s="945"/>
    </row>
    <row r="69" spans="2:3" x14ac:dyDescent="0.2">
      <c r="B69" s="945"/>
      <c r="C69" s="945"/>
    </row>
    <row r="70" spans="2:3" x14ac:dyDescent="0.2">
      <c r="B70" s="945"/>
      <c r="C70" s="945"/>
    </row>
    <row r="71" spans="2:3" x14ac:dyDescent="0.2">
      <c r="B71" s="945"/>
      <c r="C71" s="945"/>
    </row>
    <row r="72" spans="2:3" x14ac:dyDescent="0.2">
      <c r="B72" s="945"/>
      <c r="C72" s="945"/>
    </row>
    <row r="73" spans="2:3" x14ac:dyDescent="0.2">
      <c r="B73" s="945"/>
      <c r="C73" s="945"/>
    </row>
    <row r="74" spans="2:3" x14ac:dyDescent="0.2">
      <c r="B74" s="945"/>
      <c r="C74" s="945"/>
    </row>
    <row r="75" spans="2:3" x14ac:dyDescent="0.2">
      <c r="B75" s="945"/>
      <c r="C75" s="945"/>
    </row>
    <row r="76" spans="2:3" x14ac:dyDescent="0.2">
      <c r="B76" s="945"/>
      <c r="C76" s="945"/>
    </row>
    <row r="77" spans="2:3" x14ac:dyDescent="0.2">
      <c r="B77" s="945"/>
      <c r="C77" s="945"/>
    </row>
    <row r="78" spans="2:3" x14ac:dyDescent="0.2">
      <c r="B78" s="945"/>
      <c r="C78" s="945"/>
    </row>
    <row r="79" spans="2:3" x14ac:dyDescent="0.2">
      <c r="B79" s="945"/>
      <c r="C79" s="945"/>
    </row>
    <row r="80" spans="2:3" x14ac:dyDescent="0.2">
      <c r="B80" s="945"/>
      <c r="C80" s="945"/>
    </row>
    <row r="81" spans="2:3" x14ac:dyDescent="0.2">
      <c r="B81" s="945"/>
      <c r="C81" s="945"/>
    </row>
    <row r="82" spans="2:3" x14ac:dyDescent="0.2">
      <c r="B82" s="945"/>
      <c r="C82" s="945"/>
    </row>
    <row r="83" spans="2:3" x14ac:dyDescent="0.2">
      <c r="B83" s="945"/>
      <c r="C83" s="945"/>
    </row>
    <row r="84" spans="2:3" x14ac:dyDescent="0.2">
      <c r="B84" s="945"/>
      <c r="C84" s="945"/>
    </row>
    <row r="85" spans="2:3" x14ac:dyDescent="0.2">
      <c r="B85" s="945"/>
      <c r="C85" s="945"/>
    </row>
    <row r="86" spans="2:3" x14ac:dyDescent="0.2">
      <c r="B86" s="945"/>
      <c r="C86" s="945"/>
    </row>
    <row r="87" spans="2:3" x14ac:dyDescent="0.2">
      <c r="B87" s="945"/>
      <c r="C87" s="945"/>
    </row>
    <row r="88" spans="2:3" x14ac:dyDescent="0.2">
      <c r="B88" s="945"/>
      <c r="C88" s="945"/>
    </row>
    <row r="89" spans="2:3" x14ac:dyDescent="0.2">
      <c r="B89" s="945"/>
      <c r="C89" s="945"/>
    </row>
    <row r="90" spans="2:3" x14ac:dyDescent="0.2">
      <c r="B90" s="945"/>
      <c r="C90" s="945"/>
    </row>
    <row r="91" spans="2:3" x14ac:dyDescent="0.2">
      <c r="B91" s="945"/>
      <c r="C91" s="945"/>
    </row>
    <row r="92" spans="2:3" x14ac:dyDescent="0.2">
      <c r="B92" s="945"/>
      <c r="C92" s="945"/>
    </row>
    <row r="93" spans="2:3" x14ac:dyDescent="0.2">
      <c r="B93" s="945"/>
      <c r="C93" s="945"/>
    </row>
    <row r="94" spans="2:3" x14ac:dyDescent="0.2">
      <c r="B94" s="945"/>
      <c r="C94" s="945"/>
    </row>
    <row r="95" spans="2:3" x14ac:dyDescent="0.2">
      <c r="B95" s="945"/>
      <c r="C95" s="945"/>
    </row>
    <row r="96" spans="2:3" x14ac:dyDescent="0.2">
      <c r="B96" s="945"/>
      <c r="C96" s="945"/>
    </row>
    <row r="97" spans="2:3" x14ac:dyDescent="0.2">
      <c r="B97" s="945"/>
      <c r="C97" s="945"/>
    </row>
    <row r="98" spans="2:3" x14ac:dyDescent="0.2">
      <c r="B98" s="945"/>
      <c r="C98" s="945"/>
    </row>
    <row r="99" spans="2:3" x14ac:dyDescent="0.2">
      <c r="B99" s="945"/>
      <c r="C99" s="945"/>
    </row>
    <row r="100" spans="2:3" x14ac:dyDescent="0.2">
      <c r="B100" s="945"/>
      <c r="C100" s="945"/>
    </row>
    <row r="101" spans="2:3" x14ac:dyDescent="0.2">
      <c r="B101" s="945"/>
      <c r="C101" s="945"/>
    </row>
    <row r="102" spans="2:3" x14ac:dyDescent="0.2">
      <c r="B102" s="945"/>
      <c r="C102" s="945"/>
    </row>
    <row r="103" spans="2:3" x14ac:dyDescent="0.2">
      <c r="B103" s="945"/>
      <c r="C103" s="945"/>
    </row>
    <row r="104" spans="2:3" x14ac:dyDescent="0.2">
      <c r="B104" s="945"/>
      <c r="C104" s="945"/>
    </row>
    <row r="105" spans="2:3" x14ac:dyDescent="0.2">
      <c r="B105" s="945"/>
      <c r="C105" s="945"/>
    </row>
    <row r="106" spans="2:3" x14ac:dyDescent="0.2">
      <c r="B106" s="945"/>
      <c r="C106" s="945"/>
    </row>
    <row r="107" spans="2:3" x14ac:dyDescent="0.2">
      <c r="B107" s="945"/>
      <c r="C107" s="945"/>
    </row>
    <row r="108" spans="2:3" x14ac:dyDescent="0.2">
      <c r="B108" s="945"/>
      <c r="C108" s="945"/>
    </row>
    <row r="109" spans="2:3" x14ac:dyDescent="0.2">
      <c r="B109" s="945"/>
      <c r="C109" s="945"/>
    </row>
    <row r="110" spans="2:3" x14ac:dyDescent="0.2">
      <c r="B110" s="945"/>
      <c r="C110" s="945"/>
    </row>
    <row r="111" spans="2:3" x14ac:dyDescent="0.2">
      <c r="B111" s="945"/>
      <c r="C111" s="945"/>
    </row>
    <row r="112" spans="2:3" x14ac:dyDescent="0.2">
      <c r="B112" s="945"/>
      <c r="C112" s="945"/>
    </row>
    <row r="113" spans="2:3" x14ac:dyDescent="0.2">
      <c r="B113" s="945"/>
      <c r="C113" s="945"/>
    </row>
    <row r="114" spans="2:3" x14ac:dyDescent="0.2">
      <c r="B114" s="945"/>
      <c r="C114" s="945"/>
    </row>
    <row r="115" spans="2:3" x14ac:dyDescent="0.2">
      <c r="B115" s="945"/>
      <c r="C115" s="945"/>
    </row>
    <row r="116" spans="2:3" x14ac:dyDescent="0.2">
      <c r="B116" s="945"/>
      <c r="C116" s="945"/>
    </row>
    <row r="117" spans="2:3" x14ac:dyDescent="0.2">
      <c r="B117" s="945"/>
      <c r="C117" s="945"/>
    </row>
    <row r="118" spans="2:3" x14ac:dyDescent="0.2">
      <c r="B118" s="945"/>
      <c r="C118" s="945"/>
    </row>
    <row r="119" spans="2:3" x14ac:dyDescent="0.2">
      <c r="B119" s="945"/>
      <c r="C119" s="945"/>
    </row>
    <row r="120" spans="2:3" x14ac:dyDescent="0.2">
      <c r="B120" s="945"/>
      <c r="C120" s="945"/>
    </row>
    <row r="121" spans="2:3" x14ac:dyDescent="0.2">
      <c r="B121" s="945"/>
      <c r="C121" s="945"/>
    </row>
    <row r="122" spans="2:3" x14ac:dyDescent="0.2">
      <c r="B122" s="945"/>
      <c r="C122" s="945"/>
    </row>
    <row r="123" spans="2:3" x14ac:dyDescent="0.2">
      <c r="B123" s="945"/>
      <c r="C123" s="945"/>
    </row>
    <row r="124" spans="2:3" x14ac:dyDescent="0.2">
      <c r="B124" s="945"/>
      <c r="C124" s="945"/>
    </row>
    <row r="125" spans="2:3" x14ac:dyDescent="0.2">
      <c r="B125" s="945"/>
      <c r="C125" s="945"/>
    </row>
    <row r="126" spans="2:3" x14ac:dyDescent="0.2">
      <c r="B126" s="945"/>
      <c r="C126" s="945"/>
    </row>
    <row r="127" spans="2:3" x14ac:dyDescent="0.2">
      <c r="B127" s="945"/>
      <c r="C127" s="945"/>
    </row>
    <row r="128" spans="2:3" x14ac:dyDescent="0.2">
      <c r="B128" s="945"/>
      <c r="C128" s="945"/>
    </row>
    <row r="129" spans="2:3" x14ac:dyDescent="0.2">
      <c r="B129" s="945"/>
      <c r="C129" s="945"/>
    </row>
    <row r="130" spans="2:3" x14ac:dyDescent="0.2">
      <c r="B130" s="945"/>
      <c r="C130" s="945"/>
    </row>
    <row r="131" spans="2:3" x14ac:dyDescent="0.2">
      <c r="B131" s="945"/>
      <c r="C131" s="945"/>
    </row>
    <row r="132" spans="2:3" x14ac:dyDescent="0.2">
      <c r="B132" s="945"/>
      <c r="C132" s="945"/>
    </row>
    <row r="133" spans="2:3" x14ac:dyDescent="0.2">
      <c r="B133" s="945"/>
      <c r="C133" s="945"/>
    </row>
    <row r="134" spans="2:3" x14ac:dyDescent="0.2">
      <c r="B134" s="945"/>
      <c r="C134" s="945"/>
    </row>
    <row r="135" spans="2:3" x14ac:dyDescent="0.2">
      <c r="B135" s="945"/>
      <c r="C135" s="945"/>
    </row>
    <row r="136" spans="2:3" x14ac:dyDescent="0.2">
      <c r="B136" s="945"/>
      <c r="C136" s="945"/>
    </row>
    <row r="137" spans="2:3" x14ac:dyDescent="0.2">
      <c r="B137" s="945"/>
      <c r="C137" s="945"/>
    </row>
    <row r="138" spans="2:3" x14ac:dyDescent="0.2">
      <c r="B138" s="945"/>
      <c r="C138" s="945"/>
    </row>
    <row r="139" spans="2:3" x14ac:dyDescent="0.2">
      <c r="B139" s="945"/>
      <c r="C139" s="945"/>
    </row>
    <row r="140" spans="2:3" x14ac:dyDescent="0.2">
      <c r="B140" s="945"/>
      <c r="C140" s="945"/>
    </row>
    <row r="141" spans="2:3" x14ac:dyDescent="0.2">
      <c r="B141" s="945"/>
      <c r="C141" s="945"/>
    </row>
    <row r="142" spans="2:3" x14ac:dyDescent="0.2">
      <c r="B142" s="945"/>
      <c r="C142" s="945"/>
    </row>
    <row r="143" spans="2:3" x14ac:dyDescent="0.2">
      <c r="B143" s="945"/>
      <c r="C143" s="945"/>
    </row>
    <row r="144" spans="2:3" x14ac:dyDescent="0.2">
      <c r="B144" s="945"/>
      <c r="C144" s="945"/>
    </row>
    <row r="145" spans="2:3" x14ac:dyDescent="0.2">
      <c r="B145" s="945"/>
      <c r="C145" s="945"/>
    </row>
    <row r="146" spans="2:3" x14ac:dyDescent="0.2">
      <c r="B146" s="945"/>
      <c r="C146" s="945"/>
    </row>
    <row r="147" spans="2:3" x14ac:dyDescent="0.2">
      <c r="B147" s="945"/>
      <c r="C147" s="945"/>
    </row>
    <row r="148" spans="2:3" x14ac:dyDescent="0.2">
      <c r="B148" s="945"/>
      <c r="C148" s="945"/>
    </row>
    <row r="149" spans="2:3" x14ac:dyDescent="0.2">
      <c r="B149" s="945"/>
      <c r="C149" s="945"/>
    </row>
    <row r="150" spans="2:3" x14ac:dyDescent="0.2">
      <c r="B150" s="945"/>
      <c r="C150" s="945"/>
    </row>
    <row r="151" spans="2:3" x14ac:dyDescent="0.2">
      <c r="B151" s="945"/>
      <c r="C151" s="945"/>
    </row>
    <row r="152" spans="2:3" x14ac:dyDescent="0.2">
      <c r="B152" s="945"/>
      <c r="C152" s="945"/>
    </row>
    <row r="153" spans="2:3" x14ac:dyDescent="0.2">
      <c r="B153" s="945"/>
      <c r="C153" s="945"/>
    </row>
    <row r="154" spans="2:3" x14ac:dyDescent="0.2">
      <c r="B154" s="945"/>
      <c r="C154" s="945"/>
    </row>
    <row r="155" spans="2:3" x14ac:dyDescent="0.2">
      <c r="B155" s="945"/>
      <c r="C155" s="945"/>
    </row>
    <row r="156" spans="2:3" x14ac:dyDescent="0.2">
      <c r="B156" s="945"/>
      <c r="C156" s="945"/>
    </row>
    <row r="157" spans="2:3" x14ac:dyDescent="0.2">
      <c r="B157" s="945"/>
      <c r="C157" s="945"/>
    </row>
    <row r="158" spans="2:3" x14ac:dyDescent="0.2">
      <c r="B158" s="945"/>
      <c r="C158" s="945"/>
    </row>
    <row r="159" spans="2:3" x14ac:dyDescent="0.2">
      <c r="B159" s="945"/>
      <c r="C159" s="945"/>
    </row>
    <row r="160" spans="2:3" x14ac:dyDescent="0.2">
      <c r="B160" s="945"/>
      <c r="C160" s="945"/>
    </row>
    <row r="161" spans="2:3" x14ac:dyDescent="0.2">
      <c r="B161" s="945"/>
      <c r="C161" s="945"/>
    </row>
    <row r="162" spans="2:3" x14ac:dyDescent="0.2">
      <c r="B162" s="945"/>
      <c r="C162" s="945"/>
    </row>
    <row r="163" spans="2:3" x14ac:dyDescent="0.2">
      <c r="B163" s="945"/>
      <c r="C163" s="945"/>
    </row>
    <row r="164" spans="2:3" x14ac:dyDescent="0.2">
      <c r="B164" s="945"/>
      <c r="C164" s="945"/>
    </row>
    <row r="165" spans="2:3" x14ac:dyDescent="0.2">
      <c r="B165" s="945"/>
      <c r="C165" s="945"/>
    </row>
    <row r="166" spans="2:3" x14ac:dyDescent="0.2">
      <c r="B166" s="945"/>
      <c r="C166" s="945"/>
    </row>
    <row r="167" spans="2:3" x14ac:dyDescent="0.2">
      <c r="B167" s="945"/>
      <c r="C167" s="945"/>
    </row>
    <row r="168" spans="2:3" x14ac:dyDescent="0.2">
      <c r="B168" s="945"/>
      <c r="C168" s="945"/>
    </row>
    <row r="169" spans="2:3" x14ac:dyDescent="0.2">
      <c r="B169" s="945"/>
      <c r="C169" s="945"/>
    </row>
    <row r="170" spans="2:3" x14ac:dyDescent="0.2">
      <c r="B170" s="945"/>
      <c r="C170" s="945"/>
    </row>
    <row r="171" spans="2:3" x14ac:dyDescent="0.2">
      <c r="B171" s="945"/>
      <c r="C171" s="945"/>
    </row>
    <row r="172" spans="2:3" x14ac:dyDescent="0.2">
      <c r="B172" s="945"/>
      <c r="C172" s="945"/>
    </row>
    <row r="173" spans="2:3" x14ac:dyDescent="0.2">
      <c r="B173" s="945"/>
      <c r="C173" s="945"/>
    </row>
    <row r="174" spans="2:3" x14ac:dyDescent="0.2">
      <c r="B174" s="945"/>
      <c r="C174" s="945"/>
    </row>
    <row r="175" spans="2:3" x14ac:dyDescent="0.2">
      <c r="B175" s="945"/>
      <c r="C175" s="945"/>
    </row>
    <row r="176" spans="2:3" x14ac:dyDescent="0.2">
      <c r="B176" s="945"/>
      <c r="C176" s="945"/>
    </row>
    <row r="177" spans="2:3" x14ac:dyDescent="0.2">
      <c r="B177" s="945"/>
      <c r="C177" s="945"/>
    </row>
    <row r="178" spans="2:3" x14ac:dyDescent="0.2">
      <c r="B178" s="945"/>
      <c r="C178" s="945"/>
    </row>
    <row r="179" spans="2:3" x14ac:dyDescent="0.2">
      <c r="B179" s="945"/>
      <c r="C179" s="945"/>
    </row>
    <row r="180" spans="2:3" x14ac:dyDescent="0.2">
      <c r="B180" s="945"/>
      <c r="C180" s="945"/>
    </row>
    <row r="181" spans="2:3" x14ac:dyDescent="0.2">
      <c r="B181" s="945"/>
      <c r="C181" s="945"/>
    </row>
    <row r="182" spans="2:3" x14ac:dyDescent="0.2">
      <c r="B182" s="945"/>
      <c r="C182" s="945"/>
    </row>
    <row r="183" spans="2:3" x14ac:dyDescent="0.2">
      <c r="B183" s="945"/>
      <c r="C183" s="945"/>
    </row>
    <row r="184" spans="2:3" x14ac:dyDescent="0.2">
      <c r="B184" s="945"/>
      <c r="C184" s="945"/>
    </row>
    <row r="185" spans="2:3" x14ac:dyDescent="0.2">
      <c r="B185" s="945"/>
      <c r="C185" s="945"/>
    </row>
    <row r="186" spans="2:3" x14ac:dyDescent="0.2">
      <c r="B186" s="945"/>
      <c r="C186" s="945"/>
    </row>
    <row r="187" spans="2:3" x14ac:dyDescent="0.2">
      <c r="B187" s="945"/>
      <c r="C187" s="945"/>
    </row>
    <row r="188" spans="2:3" x14ac:dyDescent="0.2">
      <c r="B188" s="945"/>
      <c r="C188" s="945"/>
    </row>
    <row r="189" spans="2:3" x14ac:dyDescent="0.2">
      <c r="B189" s="945"/>
      <c r="C189" s="945"/>
    </row>
    <row r="190" spans="2:3" x14ac:dyDescent="0.2">
      <c r="B190" s="945"/>
      <c r="C190" s="945"/>
    </row>
    <row r="191" spans="2:3" x14ac:dyDescent="0.2">
      <c r="B191" s="945"/>
      <c r="C191" s="945"/>
    </row>
    <row r="192" spans="2:3" x14ac:dyDescent="0.2">
      <c r="B192" s="945"/>
      <c r="C192" s="945"/>
    </row>
    <row r="193" spans="2:3" x14ac:dyDescent="0.2">
      <c r="B193" s="945"/>
      <c r="C193" s="945"/>
    </row>
    <row r="194" spans="2:3" x14ac:dyDescent="0.2">
      <c r="B194" s="945"/>
      <c r="C194" s="945"/>
    </row>
    <row r="195" spans="2:3" x14ac:dyDescent="0.2">
      <c r="B195" s="945"/>
      <c r="C195" s="945"/>
    </row>
    <row r="196" spans="2:3" x14ac:dyDescent="0.2">
      <c r="B196" s="945"/>
      <c r="C196" s="945"/>
    </row>
    <row r="197" spans="2:3" x14ac:dyDescent="0.2">
      <c r="B197" s="945"/>
      <c r="C197" s="945"/>
    </row>
    <row r="198" spans="2:3" x14ac:dyDescent="0.2">
      <c r="B198" s="945"/>
      <c r="C198" s="945"/>
    </row>
    <row r="199" spans="2:3" x14ac:dyDescent="0.2">
      <c r="B199" s="945"/>
      <c r="C199" s="945"/>
    </row>
    <row r="200" spans="2:3" x14ac:dyDescent="0.2">
      <c r="B200" s="945"/>
      <c r="C200" s="945"/>
    </row>
    <row r="201" spans="2:3" x14ac:dyDescent="0.2">
      <c r="B201" s="945"/>
      <c r="C201" s="945"/>
    </row>
    <row r="202" spans="2:3" x14ac:dyDescent="0.2">
      <c r="B202" s="945"/>
      <c r="C202" s="945"/>
    </row>
    <row r="203" spans="2:3" x14ac:dyDescent="0.2">
      <c r="B203" s="945"/>
      <c r="C203" s="945"/>
    </row>
    <row r="204" spans="2:3" x14ac:dyDescent="0.2">
      <c r="B204" s="945"/>
      <c r="C204" s="945"/>
    </row>
    <row r="205" spans="2:3" x14ac:dyDescent="0.2">
      <c r="B205" s="945"/>
      <c r="C205" s="945"/>
    </row>
    <row r="206" spans="2:3" x14ac:dyDescent="0.2">
      <c r="B206" s="945"/>
      <c r="C206" s="945"/>
    </row>
    <row r="207" spans="2:3" x14ac:dyDescent="0.2">
      <c r="B207" s="945"/>
      <c r="C207" s="945"/>
    </row>
    <row r="208" spans="2:3" x14ac:dyDescent="0.2">
      <c r="B208" s="945"/>
      <c r="C208" s="945"/>
    </row>
    <row r="209" spans="2:3" x14ac:dyDescent="0.2">
      <c r="B209" s="945"/>
      <c r="C209" s="945"/>
    </row>
    <row r="210" spans="2:3" x14ac:dyDescent="0.2">
      <c r="B210" s="945"/>
      <c r="C210" s="945"/>
    </row>
    <row r="211" spans="2:3" x14ac:dyDescent="0.2">
      <c r="B211" s="945"/>
      <c r="C211" s="945"/>
    </row>
    <row r="212" spans="2:3" x14ac:dyDescent="0.2">
      <c r="B212" s="945"/>
      <c r="C212" s="945"/>
    </row>
    <row r="213" spans="2:3" x14ac:dyDescent="0.2">
      <c r="B213" s="945"/>
      <c r="C213" s="945"/>
    </row>
    <row r="214" spans="2:3" x14ac:dyDescent="0.2">
      <c r="B214" s="945"/>
      <c r="C214" s="945"/>
    </row>
    <row r="215" spans="2:3" x14ac:dyDescent="0.2">
      <c r="B215" s="945"/>
      <c r="C215" s="945"/>
    </row>
    <row r="216" spans="2:3" x14ac:dyDescent="0.2">
      <c r="B216" s="945"/>
      <c r="C216" s="945"/>
    </row>
    <row r="217" spans="2:3" x14ac:dyDescent="0.2">
      <c r="B217" s="945"/>
      <c r="C217" s="945"/>
    </row>
    <row r="218" spans="2:3" x14ac:dyDescent="0.2">
      <c r="B218" s="945"/>
      <c r="C218" s="945"/>
    </row>
    <row r="219" spans="2:3" x14ac:dyDescent="0.2">
      <c r="B219" s="945"/>
      <c r="C219" s="945"/>
    </row>
    <row r="220" spans="2:3" x14ac:dyDescent="0.2">
      <c r="B220" s="945"/>
      <c r="C220" s="945"/>
    </row>
    <row r="221" spans="2:3" x14ac:dyDescent="0.2">
      <c r="B221" s="945"/>
      <c r="C221" s="945"/>
    </row>
    <row r="222" spans="2:3" x14ac:dyDescent="0.2">
      <c r="B222" s="945"/>
      <c r="C222" s="945"/>
    </row>
    <row r="223" spans="2:3" x14ac:dyDescent="0.2">
      <c r="B223" s="945"/>
      <c r="C223" s="945"/>
    </row>
    <row r="224" spans="2:3" x14ac:dyDescent="0.2">
      <c r="B224" s="945"/>
      <c r="C224" s="945"/>
    </row>
    <row r="225" spans="2:3" x14ac:dyDescent="0.2">
      <c r="B225" s="945"/>
      <c r="C225" s="945"/>
    </row>
    <row r="226" spans="2:3" x14ac:dyDescent="0.2">
      <c r="B226" s="945"/>
      <c r="C226" s="945"/>
    </row>
    <row r="227" spans="2:3" x14ac:dyDescent="0.2">
      <c r="B227" s="945"/>
      <c r="C227" s="945"/>
    </row>
    <row r="228" spans="2:3" x14ac:dyDescent="0.2">
      <c r="B228" s="945"/>
      <c r="C228" s="945"/>
    </row>
    <row r="229" spans="2:3" x14ac:dyDescent="0.2">
      <c r="B229" s="945"/>
      <c r="C229" s="945"/>
    </row>
    <row r="230" spans="2:3" x14ac:dyDescent="0.2">
      <c r="B230" s="945"/>
      <c r="C230" s="945"/>
    </row>
    <row r="231" spans="2:3" x14ac:dyDescent="0.2">
      <c r="B231" s="945"/>
      <c r="C231" s="945"/>
    </row>
    <row r="232" spans="2:3" x14ac:dyDescent="0.2">
      <c r="B232" s="945"/>
      <c r="C232" s="945"/>
    </row>
    <row r="233" spans="2:3" x14ac:dyDescent="0.2">
      <c r="B233" s="945"/>
      <c r="C233" s="945"/>
    </row>
    <row r="234" spans="2:3" x14ac:dyDescent="0.2">
      <c r="B234" s="945"/>
      <c r="C234" s="945"/>
    </row>
    <row r="235" spans="2:3" x14ac:dyDescent="0.2">
      <c r="B235" s="945"/>
      <c r="C235" s="945"/>
    </row>
    <row r="236" spans="2:3" x14ac:dyDescent="0.2">
      <c r="B236" s="945"/>
      <c r="C236" s="945"/>
    </row>
    <row r="237" spans="2:3" x14ac:dyDescent="0.2">
      <c r="B237" s="945"/>
      <c r="C237" s="945"/>
    </row>
    <row r="238" spans="2:3" x14ac:dyDescent="0.2">
      <c r="B238" s="945"/>
      <c r="C238" s="945"/>
    </row>
    <row r="239" spans="2:3" x14ac:dyDescent="0.2">
      <c r="B239" s="945"/>
      <c r="C239" s="945"/>
    </row>
    <row r="240" spans="2:3" x14ac:dyDescent="0.2">
      <c r="B240" s="945"/>
      <c r="C240" s="945"/>
    </row>
    <row r="241" spans="2:3" x14ac:dyDescent="0.2">
      <c r="B241" s="945"/>
      <c r="C241" s="945"/>
    </row>
    <row r="242" spans="2:3" x14ac:dyDescent="0.2">
      <c r="B242" s="945"/>
      <c r="C242" s="945"/>
    </row>
    <row r="243" spans="2:3" x14ac:dyDescent="0.2">
      <c r="B243" s="945"/>
      <c r="C243" s="945"/>
    </row>
    <row r="244" spans="2:3" x14ac:dyDescent="0.2">
      <c r="B244" s="945"/>
      <c r="C244" s="945"/>
    </row>
    <row r="245" spans="2:3" x14ac:dyDescent="0.2">
      <c r="B245" s="945"/>
      <c r="C245" s="945"/>
    </row>
    <row r="246" spans="2:3" x14ac:dyDescent="0.2">
      <c r="B246" s="945"/>
      <c r="C246" s="945"/>
    </row>
    <row r="247" spans="2:3" x14ac:dyDescent="0.2">
      <c r="B247" s="945"/>
      <c r="C247" s="945"/>
    </row>
    <row r="248" spans="2:3" x14ac:dyDescent="0.2">
      <c r="B248" s="945"/>
      <c r="C248" s="945"/>
    </row>
    <row r="249" spans="2:3" x14ac:dyDescent="0.2">
      <c r="B249" s="945"/>
      <c r="C249" s="945"/>
    </row>
    <row r="250" spans="2:3" x14ac:dyDescent="0.2">
      <c r="B250" s="945"/>
      <c r="C250" s="945"/>
    </row>
    <row r="251" spans="2:3" x14ac:dyDescent="0.2">
      <c r="B251" s="945"/>
      <c r="C251" s="945"/>
    </row>
    <row r="252" spans="2:3" x14ac:dyDescent="0.2">
      <c r="B252" s="945"/>
      <c r="C252" s="945"/>
    </row>
    <row r="253" spans="2:3" x14ac:dyDescent="0.2">
      <c r="B253" s="945"/>
      <c r="C253" s="945"/>
    </row>
    <row r="254" spans="2:3" x14ac:dyDescent="0.2">
      <c r="B254" s="945"/>
      <c r="C254" s="945"/>
    </row>
    <row r="255" spans="2:3" x14ac:dyDescent="0.2">
      <c r="B255" s="945"/>
      <c r="C255" s="945"/>
    </row>
    <row r="256" spans="2:3" x14ac:dyDescent="0.2">
      <c r="B256" s="945"/>
      <c r="C256" s="945"/>
    </row>
    <row r="257" spans="2:3" x14ac:dyDescent="0.2">
      <c r="B257" s="945"/>
      <c r="C257" s="945"/>
    </row>
    <row r="258" spans="2:3" x14ac:dyDescent="0.2">
      <c r="B258" s="945"/>
      <c r="C258" s="945"/>
    </row>
    <row r="259" spans="2:3" x14ac:dyDescent="0.2">
      <c r="B259" s="945"/>
      <c r="C259" s="945"/>
    </row>
    <row r="260" spans="2:3" x14ac:dyDescent="0.2">
      <c r="B260" s="945"/>
      <c r="C260" s="945"/>
    </row>
    <row r="261" spans="2:3" x14ac:dyDescent="0.2">
      <c r="B261" s="945"/>
      <c r="C261" s="945"/>
    </row>
    <row r="262" spans="2:3" x14ac:dyDescent="0.2">
      <c r="B262" s="945"/>
      <c r="C262" s="945"/>
    </row>
    <row r="263" spans="2:3" x14ac:dyDescent="0.2">
      <c r="B263" s="945"/>
      <c r="C263" s="945"/>
    </row>
    <row r="264" spans="2:3" x14ac:dyDescent="0.2">
      <c r="B264" s="945"/>
      <c r="C264" s="945"/>
    </row>
    <row r="265" spans="2:3" x14ac:dyDescent="0.2">
      <c r="B265" s="945"/>
      <c r="C265" s="945"/>
    </row>
    <row r="266" spans="2:3" x14ac:dyDescent="0.2">
      <c r="B266" s="945"/>
      <c r="C266" s="945"/>
    </row>
    <row r="267" spans="2:3" x14ac:dyDescent="0.2">
      <c r="B267" s="945"/>
      <c r="C267" s="945"/>
    </row>
    <row r="268" spans="2:3" x14ac:dyDescent="0.2">
      <c r="B268" s="945"/>
      <c r="C268" s="945"/>
    </row>
    <row r="269" spans="2:3" x14ac:dyDescent="0.2">
      <c r="B269" s="945"/>
      <c r="C269" s="945"/>
    </row>
    <row r="270" spans="2:3" x14ac:dyDescent="0.2">
      <c r="B270" s="945"/>
      <c r="C270" s="945"/>
    </row>
    <row r="271" spans="2:3" x14ac:dyDescent="0.2">
      <c r="B271" s="945"/>
      <c r="C271" s="945"/>
    </row>
    <row r="272" spans="2:3" x14ac:dyDescent="0.2">
      <c r="B272" s="945"/>
      <c r="C272" s="945"/>
    </row>
    <row r="273" spans="2:3" x14ac:dyDescent="0.2">
      <c r="B273" s="945"/>
      <c r="C273" s="945"/>
    </row>
    <row r="274" spans="2:3" x14ac:dyDescent="0.2">
      <c r="B274" s="945"/>
      <c r="C274" s="945"/>
    </row>
    <row r="275" spans="2:3" x14ac:dyDescent="0.2">
      <c r="B275" s="945"/>
      <c r="C275" s="945"/>
    </row>
    <row r="276" spans="2:3" x14ac:dyDescent="0.2">
      <c r="B276" s="945"/>
      <c r="C276" s="945"/>
    </row>
    <row r="277" spans="2:3" x14ac:dyDescent="0.2">
      <c r="B277" s="945"/>
      <c r="C277" s="945"/>
    </row>
    <row r="278" spans="2:3" x14ac:dyDescent="0.2">
      <c r="B278" s="945"/>
      <c r="C278" s="945"/>
    </row>
    <row r="279" spans="2:3" x14ac:dyDescent="0.2">
      <c r="B279" s="945"/>
      <c r="C279" s="945"/>
    </row>
    <row r="280" spans="2:3" x14ac:dyDescent="0.2">
      <c r="B280" s="945"/>
      <c r="C280" s="945"/>
    </row>
    <row r="281" spans="2:3" x14ac:dyDescent="0.2">
      <c r="B281" s="945"/>
      <c r="C281" s="945"/>
    </row>
    <row r="282" spans="2:3" x14ac:dyDescent="0.2">
      <c r="B282" s="945"/>
      <c r="C282" s="945"/>
    </row>
    <row r="283" spans="2:3" x14ac:dyDescent="0.2">
      <c r="B283" s="945"/>
      <c r="C283" s="945"/>
    </row>
    <row r="284" spans="2:3" x14ac:dyDescent="0.2">
      <c r="B284" s="945"/>
      <c r="C284" s="945"/>
    </row>
    <row r="285" spans="2:3" x14ac:dyDescent="0.2">
      <c r="B285" s="945"/>
      <c r="C285" s="945"/>
    </row>
    <row r="286" spans="2:3" x14ac:dyDescent="0.2">
      <c r="B286" s="945"/>
      <c r="C286" s="945"/>
    </row>
    <row r="287" spans="2:3" x14ac:dyDescent="0.2">
      <c r="B287" s="945"/>
      <c r="C287" s="945"/>
    </row>
    <row r="288" spans="2:3" x14ac:dyDescent="0.2">
      <c r="B288" s="945"/>
      <c r="C288" s="945"/>
    </row>
    <row r="289" spans="2:3" x14ac:dyDescent="0.2">
      <c r="B289" s="945"/>
      <c r="C289" s="945"/>
    </row>
    <row r="290" spans="2:3" x14ac:dyDescent="0.2">
      <c r="B290" s="945"/>
      <c r="C290" s="945"/>
    </row>
    <row r="291" spans="2:3" x14ac:dyDescent="0.2">
      <c r="B291" s="945"/>
      <c r="C291" s="945"/>
    </row>
    <row r="292" spans="2:3" x14ac:dyDescent="0.2">
      <c r="B292" s="945"/>
      <c r="C292" s="945"/>
    </row>
    <row r="293" spans="2:3" x14ac:dyDescent="0.2">
      <c r="B293" s="945"/>
      <c r="C293" s="945"/>
    </row>
    <row r="294" spans="2:3" x14ac:dyDescent="0.2">
      <c r="B294" s="945"/>
      <c r="C294" s="945"/>
    </row>
    <row r="295" spans="2:3" x14ac:dyDescent="0.2">
      <c r="B295" s="945"/>
      <c r="C295" s="945"/>
    </row>
    <row r="296" spans="2:3" x14ac:dyDescent="0.2">
      <c r="B296" s="945"/>
      <c r="C296" s="945"/>
    </row>
    <row r="297" spans="2:3" x14ac:dyDescent="0.2">
      <c r="B297" s="945"/>
      <c r="C297" s="945"/>
    </row>
    <row r="298" spans="2:3" x14ac:dyDescent="0.2">
      <c r="B298" s="945"/>
      <c r="C298" s="945"/>
    </row>
    <row r="299" spans="2:3" x14ac:dyDescent="0.2">
      <c r="B299" s="945"/>
      <c r="C299" s="945"/>
    </row>
    <row r="300" spans="2:3" x14ac:dyDescent="0.2">
      <c r="B300" s="945"/>
      <c r="C300" s="945"/>
    </row>
    <row r="301" spans="2:3" x14ac:dyDescent="0.2">
      <c r="B301" s="945"/>
      <c r="C301" s="945"/>
    </row>
    <row r="302" spans="2:3" x14ac:dyDescent="0.2">
      <c r="B302" s="945"/>
      <c r="C302" s="945"/>
    </row>
    <row r="303" spans="2:3" x14ac:dyDescent="0.2">
      <c r="B303" s="945"/>
      <c r="C303" s="945"/>
    </row>
    <row r="304" spans="2:3" x14ac:dyDescent="0.2">
      <c r="B304" s="945"/>
      <c r="C304" s="945"/>
    </row>
    <row r="305" spans="2:3" x14ac:dyDescent="0.2">
      <c r="B305" s="945"/>
      <c r="C305" s="945"/>
    </row>
    <row r="306" spans="2:3" x14ac:dyDescent="0.2">
      <c r="B306" s="945"/>
      <c r="C306" s="945"/>
    </row>
    <row r="307" spans="2:3" x14ac:dyDescent="0.2">
      <c r="B307" s="945"/>
      <c r="C307" s="945"/>
    </row>
    <row r="308" spans="2:3" x14ac:dyDescent="0.2">
      <c r="B308" s="945"/>
      <c r="C308" s="945"/>
    </row>
    <row r="309" spans="2:3" x14ac:dyDescent="0.2">
      <c r="B309" s="945"/>
      <c r="C309" s="945"/>
    </row>
    <row r="310" spans="2:3" x14ac:dyDescent="0.2">
      <c r="B310" s="945"/>
      <c r="C310" s="945"/>
    </row>
    <row r="311" spans="2:3" x14ac:dyDescent="0.2">
      <c r="B311" s="945"/>
      <c r="C311" s="945"/>
    </row>
    <row r="312" spans="2:3" x14ac:dyDescent="0.2">
      <c r="B312" s="945"/>
      <c r="C312" s="945"/>
    </row>
    <row r="313" spans="2:3" x14ac:dyDescent="0.2">
      <c r="B313" s="945"/>
      <c r="C313" s="945"/>
    </row>
    <row r="314" spans="2:3" x14ac:dyDescent="0.2">
      <c r="B314" s="945"/>
      <c r="C314" s="945"/>
    </row>
    <row r="315" spans="2:3" x14ac:dyDescent="0.2">
      <c r="B315" s="945"/>
      <c r="C315" s="945"/>
    </row>
    <row r="316" spans="2:3" x14ac:dyDescent="0.2">
      <c r="B316" s="945"/>
      <c r="C316" s="945"/>
    </row>
    <row r="317" spans="2:3" x14ac:dyDescent="0.2">
      <c r="B317" s="945"/>
      <c r="C317" s="945"/>
    </row>
    <row r="318" spans="2:3" x14ac:dyDescent="0.2">
      <c r="B318" s="945"/>
      <c r="C318" s="945"/>
    </row>
    <row r="319" spans="2:3" x14ac:dyDescent="0.2">
      <c r="B319" s="945"/>
      <c r="C319" s="945"/>
    </row>
    <row r="320" spans="2:3" x14ac:dyDescent="0.2">
      <c r="B320" s="945"/>
      <c r="C320" s="945"/>
    </row>
    <row r="321" spans="2:3" x14ac:dyDescent="0.2">
      <c r="B321" s="945"/>
      <c r="C321" s="945"/>
    </row>
    <row r="322" spans="2:3" x14ac:dyDescent="0.2">
      <c r="B322" s="945"/>
      <c r="C322" s="945"/>
    </row>
    <row r="323" spans="2:3" x14ac:dyDescent="0.2">
      <c r="B323" s="945"/>
      <c r="C323" s="945"/>
    </row>
    <row r="324" spans="2:3" x14ac:dyDescent="0.2">
      <c r="B324" s="945"/>
      <c r="C324" s="945"/>
    </row>
    <row r="325" spans="2:3" x14ac:dyDescent="0.2">
      <c r="B325" s="945"/>
      <c r="C325" s="945"/>
    </row>
    <row r="326" spans="2:3" x14ac:dyDescent="0.2">
      <c r="B326" s="945"/>
      <c r="C326" s="945"/>
    </row>
    <row r="327" spans="2:3" x14ac:dyDescent="0.2">
      <c r="B327" s="945"/>
      <c r="C327" s="945"/>
    </row>
    <row r="328" spans="2:3" x14ac:dyDescent="0.2">
      <c r="B328" s="945"/>
      <c r="C328" s="945"/>
    </row>
    <row r="329" spans="2:3" x14ac:dyDescent="0.2">
      <c r="B329" s="945"/>
      <c r="C329" s="945"/>
    </row>
    <row r="330" spans="2:3" x14ac:dyDescent="0.2">
      <c r="B330" s="945"/>
      <c r="C330" s="945"/>
    </row>
    <row r="331" spans="2:3" x14ac:dyDescent="0.2">
      <c r="B331" s="945"/>
      <c r="C331" s="945"/>
    </row>
    <row r="332" spans="2:3" x14ac:dyDescent="0.2">
      <c r="B332" s="945"/>
      <c r="C332" s="945"/>
    </row>
    <row r="333" spans="2:3" x14ac:dyDescent="0.2">
      <c r="B333" s="945"/>
      <c r="C333" s="945"/>
    </row>
    <row r="334" spans="2:3" x14ac:dyDescent="0.2">
      <c r="B334" s="945"/>
      <c r="C334" s="945"/>
    </row>
    <row r="335" spans="2:3" x14ac:dyDescent="0.2">
      <c r="B335" s="945"/>
      <c r="C335" s="945"/>
    </row>
    <row r="336" spans="2:3" x14ac:dyDescent="0.2">
      <c r="B336" s="945"/>
      <c r="C336" s="945"/>
    </row>
    <row r="337" spans="2:3" x14ac:dyDescent="0.2">
      <c r="B337" s="945"/>
      <c r="C337" s="945"/>
    </row>
    <row r="338" spans="2:3" x14ac:dyDescent="0.2">
      <c r="B338" s="945"/>
      <c r="C338" s="945"/>
    </row>
    <row r="339" spans="2:3" x14ac:dyDescent="0.2">
      <c r="B339" s="945"/>
      <c r="C339" s="945"/>
    </row>
    <row r="340" spans="2:3" x14ac:dyDescent="0.2">
      <c r="B340" s="945"/>
      <c r="C340" s="945"/>
    </row>
    <row r="341" spans="2:3" x14ac:dyDescent="0.2">
      <c r="B341" s="945"/>
      <c r="C341" s="945"/>
    </row>
    <row r="342" spans="2:3" x14ac:dyDescent="0.2">
      <c r="B342" s="945"/>
      <c r="C342" s="945"/>
    </row>
    <row r="343" spans="2:3" x14ac:dyDescent="0.2">
      <c r="B343" s="945"/>
      <c r="C343" s="945"/>
    </row>
    <row r="344" spans="2:3" x14ac:dyDescent="0.2">
      <c r="B344" s="945"/>
      <c r="C344" s="945"/>
    </row>
    <row r="345" spans="2:3" x14ac:dyDescent="0.2">
      <c r="B345" s="945"/>
      <c r="C345" s="945"/>
    </row>
    <row r="346" spans="2:3" x14ac:dyDescent="0.2">
      <c r="B346" s="945"/>
      <c r="C346" s="945"/>
    </row>
    <row r="347" spans="2:3" x14ac:dyDescent="0.2">
      <c r="B347" s="945"/>
      <c r="C347" s="945"/>
    </row>
    <row r="348" spans="2:3" x14ac:dyDescent="0.2">
      <c r="B348" s="945"/>
      <c r="C348" s="945"/>
    </row>
    <row r="349" spans="2:3" x14ac:dyDescent="0.2">
      <c r="B349" s="945"/>
      <c r="C349" s="945"/>
    </row>
    <row r="350" spans="2:3" x14ac:dyDescent="0.2">
      <c r="B350" s="945"/>
      <c r="C350" s="945"/>
    </row>
    <row r="351" spans="2:3" x14ac:dyDescent="0.2">
      <c r="B351" s="945"/>
      <c r="C351" s="945"/>
    </row>
    <row r="352" spans="2:3" x14ac:dyDescent="0.2">
      <c r="B352" s="945"/>
      <c r="C352" s="945"/>
    </row>
    <row r="353" spans="2:3" x14ac:dyDescent="0.2">
      <c r="B353" s="945"/>
      <c r="C353" s="945"/>
    </row>
    <row r="354" spans="2:3" x14ac:dyDescent="0.2">
      <c r="B354" s="945"/>
      <c r="C354" s="945"/>
    </row>
    <row r="355" spans="2:3" x14ac:dyDescent="0.2">
      <c r="B355" s="945"/>
      <c r="C355" s="945"/>
    </row>
    <row r="356" spans="2:3" x14ac:dyDescent="0.2">
      <c r="B356" s="945"/>
      <c r="C356" s="945"/>
    </row>
    <row r="357" spans="2:3" x14ac:dyDescent="0.2">
      <c r="B357" s="945"/>
      <c r="C357" s="945"/>
    </row>
    <row r="358" spans="2:3" x14ac:dyDescent="0.2">
      <c r="B358" s="945"/>
      <c r="C358" s="945"/>
    </row>
    <row r="359" spans="2:3" x14ac:dyDescent="0.2">
      <c r="B359" s="945"/>
      <c r="C359" s="945"/>
    </row>
    <row r="360" spans="2:3" x14ac:dyDescent="0.2">
      <c r="B360" s="945"/>
      <c r="C360" s="945"/>
    </row>
    <row r="361" spans="2:3" x14ac:dyDescent="0.2">
      <c r="B361" s="945"/>
      <c r="C361" s="945"/>
    </row>
    <row r="362" spans="2:3" x14ac:dyDescent="0.2">
      <c r="B362" s="945"/>
      <c r="C362" s="945"/>
    </row>
    <row r="363" spans="2:3" x14ac:dyDescent="0.2">
      <c r="B363" s="945"/>
      <c r="C363" s="945"/>
    </row>
    <row r="364" spans="2:3" x14ac:dyDescent="0.2">
      <c r="B364" s="945"/>
      <c r="C364" s="945"/>
    </row>
    <row r="365" spans="2:3" x14ac:dyDescent="0.2">
      <c r="B365" s="945"/>
      <c r="C365" s="945"/>
    </row>
    <row r="366" spans="2:3" x14ac:dyDescent="0.2">
      <c r="B366" s="945"/>
      <c r="C366" s="945"/>
    </row>
    <row r="367" spans="2:3" x14ac:dyDescent="0.2">
      <c r="B367" s="945"/>
      <c r="C367" s="945"/>
    </row>
    <row r="368" spans="2:3" x14ac:dyDescent="0.2">
      <c r="B368" s="945"/>
      <c r="C368" s="945"/>
    </row>
    <row r="369" spans="2:3" x14ac:dyDescent="0.2">
      <c r="B369" s="945"/>
      <c r="C369" s="945"/>
    </row>
    <row r="370" spans="2:3" x14ac:dyDescent="0.2">
      <c r="B370" s="945"/>
      <c r="C370" s="945"/>
    </row>
    <row r="371" spans="2:3" x14ac:dyDescent="0.2">
      <c r="B371" s="945"/>
      <c r="C371" s="945"/>
    </row>
    <row r="372" spans="2:3" x14ac:dyDescent="0.2">
      <c r="B372" s="945"/>
      <c r="C372" s="945"/>
    </row>
    <row r="373" spans="2:3" x14ac:dyDescent="0.2">
      <c r="B373" s="945"/>
      <c r="C373" s="945"/>
    </row>
    <row r="374" spans="2:3" x14ac:dyDescent="0.2">
      <c r="B374" s="945"/>
      <c r="C374" s="945"/>
    </row>
    <row r="375" spans="2:3" x14ac:dyDescent="0.2">
      <c r="B375" s="945"/>
      <c r="C375" s="945"/>
    </row>
    <row r="376" spans="2:3" x14ac:dyDescent="0.2">
      <c r="B376" s="945"/>
      <c r="C376" s="945"/>
    </row>
    <row r="377" spans="2:3" x14ac:dyDescent="0.2">
      <c r="B377" s="945"/>
      <c r="C377" s="945"/>
    </row>
    <row r="378" spans="2:3" x14ac:dyDescent="0.2">
      <c r="B378" s="945"/>
      <c r="C378" s="945"/>
    </row>
    <row r="379" spans="2:3" x14ac:dyDescent="0.2">
      <c r="B379" s="945"/>
      <c r="C379" s="945"/>
    </row>
    <row r="380" spans="2:3" x14ac:dyDescent="0.2">
      <c r="B380" s="945"/>
      <c r="C380" s="945"/>
    </row>
    <row r="381" spans="2:3" x14ac:dyDescent="0.2">
      <c r="B381" s="945"/>
      <c r="C381" s="945"/>
    </row>
    <row r="382" spans="2:3" x14ac:dyDescent="0.2">
      <c r="B382" s="945"/>
      <c r="C382" s="945"/>
    </row>
    <row r="383" spans="2:3" x14ac:dyDescent="0.2">
      <c r="B383" s="945"/>
      <c r="C383" s="945"/>
    </row>
    <row r="384" spans="2:3" x14ac:dyDescent="0.2">
      <c r="B384" s="945"/>
      <c r="C384" s="945"/>
    </row>
    <row r="385" spans="2:3" x14ac:dyDescent="0.2">
      <c r="B385" s="945"/>
      <c r="C385" s="945"/>
    </row>
    <row r="386" spans="2:3" x14ac:dyDescent="0.2">
      <c r="B386" s="945"/>
      <c r="C386" s="945"/>
    </row>
    <row r="387" spans="2:3" x14ac:dyDescent="0.2">
      <c r="B387" s="945"/>
      <c r="C387" s="945"/>
    </row>
    <row r="388" spans="2:3" x14ac:dyDescent="0.2">
      <c r="B388" s="945"/>
      <c r="C388" s="945"/>
    </row>
    <row r="389" spans="2:3" x14ac:dyDescent="0.2">
      <c r="B389" s="945"/>
      <c r="C389" s="945"/>
    </row>
    <row r="390" spans="2:3" x14ac:dyDescent="0.2">
      <c r="B390" s="945"/>
      <c r="C390" s="945"/>
    </row>
    <row r="391" spans="2:3" x14ac:dyDescent="0.2">
      <c r="B391" s="945"/>
      <c r="C391" s="945"/>
    </row>
    <row r="392" spans="2:3" x14ac:dyDescent="0.2">
      <c r="B392" s="945"/>
      <c r="C392" s="945"/>
    </row>
    <row r="393" spans="2:3" x14ac:dyDescent="0.2">
      <c r="B393" s="945"/>
      <c r="C393" s="945"/>
    </row>
    <row r="394" spans="2:3" x14ac:dyDescent="0.2">
      <c r="B394" s="945"/>
      <c r="C394" s="945"/>
    </row>
    <row r="395" spans="2:3" x14ac:dyDescent="0.2">
      <c r="B395" s="945"/>
      <c r="C395" s="945"/>
    </row>
    <row r="396" spans="2:3" x14ac:dyDescent="0.2">
      <c r="B396" s="945"/>
      <c r="C396" s="945"/>
    </row>
    <row r="397" spans="2:3" x14ac:dyDescent="0.2">
      <c r="B397" s="945"/>
      <c r="C397" s="945"/>
    </row>
    <row r="398" spans="2:3" x14ac:dyDescent="0.2">
      <c r="B398" s="945"/>
      <c r="C398" s="945"/>
    </row>
    <row r="399" spans="2:3" x14ac:dyDescent="0.2">
      <c r="B399" s="945"/>
      <c r="C399" s="945"/>
    </row>
    <row r="400" spans="2:3" x14ac:dyDescent="0.2">
      <c r="B400" s="945"/>
      <c r="C400" s="945"/>
    </row>
    <row r="401" spans="2:3" x14ac:dyDescent="0.2">
      <c r="B401" s="945"/>
      <c r="C401" s="945"/>
    </row>
    <row r="402" spans="2:3" x14ac:dyDescent="0.2">
      <c r="B402" s="945"/>
      <c r="C402" s="945"/>
    </row>
    <row r="403" spans="2:3" x14ac:dyDescent="0.2">
      <c r="B403" s="945"/>
      <c r="C403" s="945"/>
    </row>
    <row r="404" spans="2:3" x14ac:dyDescent="0.2">
      <c r="B404" s="945"/>
      <c r="C404" s="945"/>
    </row>
    <row r="405" spans="2:3" x14ac:dyDescent="0.2">
      <c r="B405" s="945"/>
      <c r="C405" s="945"/>
    </row>
    <row r="406" spans="2:3" x14ac:dyDescent="0.2">
      <c r="B406" s="945"/>
      <c r="C406" s="945"/>
    </row>
    <row r="407" spans="2:3" x14ac:dyDescent="0.2">
      <c r="B407" s="945"/>
      <c r="C407" s="945"/>
    </row>
    <row r="408" spans="2:3" x14ac:dyDescent="0.2">
      <c r="B408" s="945"/>
      <c r="C408" s="945"/>
    </row>
    <row r="409" spans="2:3" x14ac:dyDescent="0.2">
      <c r="B409" s="945"/>
      <c r="C409" s="945"/>
    </row>
    <row r="410" spans="2:3" x14ac:dyDescent="0.2">
      <c r="B410" s="945"/>
      <c r="C410" s="945"/>
    </row>
    <row r="411" spans="2:3" x14ac:dyDescent="0.2">
      <c r="B411" s="945"/>
      <c r="C411" s="945"/>
    </row>
    <row r="412" spans="2:3" x14ac:dyDescent="0.2">
      <c r="B412" s="945"/>
      <c r="C412" s="945"/>
    </row>
    <row r="413" spans="2:3" x14ac:dyDescent="0.2">
      <c r="B413" s="945"/>
      <c r="C413" s="945"/>
    </row>
    <row r="414" spans="2:3" x14ac:dyDescent="0.2">
      <c r="B414" s="945"/>
      <c r="C414" s="945"/>
    </row>
    <row r="415" spans="2:3" x14ac:dyDescent="0.2">
      <c r="B415" s="945"/>
      <c r="C415" s="945"/>
    </row>
    <row r="416" spans="2:3" x14ac:dyDescent="0.2">
      <c r="B416" s="945"/>
      <c r="C416" s="945"/>
    </row>
    <row r="417" spans="2:3" x14ac:dyDescent="0.2">
      <c r="B417" s="945"/>
      <c r="C417" s="945"/>
    </row>
    <row r="418" spans="2:3" x14ac:dyDescent="0.2">
      <c r="B418" s="945"/>
      <c r="C418" s="945"/>
    </row>
    <row r="419" spans="2:3" x14ac:dyDescent="0.2">
      <c r="B419" s="945"/>
      <c r="C419" s="945"/>
    </row>
    <row r="420" spans="2:3" x14ac:dyDescent="0.2">
      <c r="B420" s="945"/>
      <c r="C420" s="945"/>
    </row>
    <row r="421" spans="2:3" x14ac:dyDescent="0.2">
      <c r="B421" s="945"/>
      <c r="C421" s="945"/>
    </row>
    <row r="422" spans="2:3" x14ac:dyDescent="0.2">
      <c r="B422" s="945"/>
      <c r="C422" s="945"/>
    </row>
    <row r="423" spans="2:3" x14ac:dyDescent="0.2">
      <c r="B423" s="945"/>
      <c r="C423" s="945"/>
    </row>
    <row r="424" spans="2:3" x14ac:dyDescent="0.2">
      <c r="B424" s="945"/>
      <c r="C424" s="945"/>
    </row>
    <row r="425" spans="2:3" x14ac:dyDescent="0.2">
      <c r="B425" s="945"/>
      <c r="C425" s="945"/>
    </row>
    <row r="426" spans="2:3" x14ac:dyDescent="0.2">
      <c r="B426" s="945"/>
      <c r="C426" s="945"/>
    </row>
    <row r="427" spans="2:3" x14ac:dyDescent="0.2">
      <c r="B427" s="945"/>
      <c r="C427" s="945"/>
    </row>
    <row r="428" spans="2:3" x14ac:dyDescent="0.2">
      <c r="B428" s="945"/>
      <c r="C428" s="945"/>
    </row>
    <row r="429" spans="2:3" x14ac:dyDescent="0.2">
      <c r="B429" s="945"/>
      <c r="C429" s="945"/>
    </row>
    <row r="430" spans="2:3" x14ac:dyDescent="0.2">
      <c r="B430" s="945"/>
      <c r="C430" s="945"/>
    </row>
    <row r="431" spans="2:3" x14ac:dyDescent="0.2">
      <c r="B431" s="945"/>
      <c r="C431" s="945"/>
    </row>
    <row r="432" spans="2:3" x14ac:dyDescent="0.2">
      <c r="B432" s="945"/>
      <c r="C432" s="945"/>
    </row>
    <row r="433" spans="2:3" x14ac:dyDescent="0.2">
      <c r="B433" s="945"/>
      <c r="C433" s="945"/>
    </row>
    <row r="434" spans="2:3" x14ac:dyDescent="0.2">
      <c r="B434" s="945"/>
      <c r="C434" s="945"/>
    </row>
    <row r="435" spans="2:3" x14ac:dyDescent="0.2">
      <c r="B435" s="945"/>
      <c r="C435" s="945"/>
    </row>
    <row r="436" spans="2:3" x14ac:dyDescent="0.2">
      <c r="B436" s="945"/>
      <c r="C436" s="945"/>
    </row>
    <row r="437" spans="2:3" x14ac:dyDescent="0.2">
      <c r="B437" s="945"/>
      <c r="C437" s="945"/>
    </row>
    <row r="438" spans="2:3" x14ac:dyDescent="0.2">
      <c r="B438" s="945"/>
      <c r="C438" s="945"/>
    </row>
    <row r="439" spans="2:3" x14ac:dyDescent="0.2">
      <c r="B439" s="945"/>
      <c r="C439" s="945"/>
    </row>
    <row r="440" spans="2:3" x14ac:dyDescent="0.2">
      <c r="B440" s="945"/>
      <c r="C440" s="945"/>
    </row>
    <row r="441" spans="2:3" x14ac:dyDescent="0.2">
      <c r="B441" s="945"/>
      <c r="C441" s="945"/>
    </row>
    <row r="442" spans="2:3" x14ac:dyDescent="0.2">
      <c r="B442" s="945"/>
      <c r="C442" s="945"/>
    </row>
    <row r="443" spans="2:3" x14ac:dyDescent="0.2">
      <c r="B443" s="945"/>
      <c r="C443" s="945"/>
    </row>
    <row r="444" spans="2:3" x14ac:dyDescent="0.2">
      <c r="B444" s="945"/>
      <c r="C444" s="945"/>
    </row>
    <row r="445" spans="2:3" x14ac:dyDescent="0.2">
      <c r="B445" s="945"/>
      <c r="C445" s="945"/>
    </row>
    <row r="446" spans="2:3" x14ac:dyDescent="0.2">
      <c r="B446" s="945"/>
      <c r="C446" s="945"/>
    </row>
    <row r="447" spans="2:3" x14ac:dyDescent="0.2">
      <c r="B447" s="945"/>
      <c r="C447" s="945"/>
    </row>
    <row r="448" spans="2:3" x14ac:dyDescent="0.2">
      <c r="B448" s="945"/>
      <c r="C448" s="945"/>
    </row>
    <row r="449" spans="2:3" x14ac:dyDescent="0.2">
      <c r="B449" s="945"/>
      <c r="C449" s="945"/>
    </row>
    <row r="450" spans="2:3" x14ac:dyDescent="0.2">
      <c r="B450" s="945"/>
      <c r="C450" s="945"/>
    </row>
    <row r="451" spans="2:3" x14ac:dyDescent="0.2">
      <c r="B451" s="945"/>
      <c r="C451" s="945"/>
    </row>
    <row r="452" spans="2:3" x14ac:dyDescent="0.2">
      <c r="B452" s="945"/>
      <c r="C452" s="945"/>
    </row>
    <row r="453" spans="2:3" x14ac:dyDescent="0.2">
      <c r="B453" s="945"/>
      <c r="C453" s="945"/>
    </row>
    <row r="454" spans="2:3" x14ac:dyDescent="0.2">
      <c r="B454" s="945"/>
      <c r="C454" s="945"/>
    </row>
    <row r="455" spans="2:3" x14ac:dyDescent="0.2">
      <c r="B455" s="945"/>
      <c r="C455" s="945"/>
    </row>
    <row r="456" spans="2:3" x14ac:dyDescent="0.2">
      <c r="B456" s="945"/>
      <c r="C456" s="945"/>
    </row>
    <row r="457" spans="2:3" x14ac:dyDescent="0.2">
      <c r="B457" s="945"/>
      <c r="C457" s="945"/>
    </row>
    <row r="458" spans="2:3" x14ac:dyDescent="0.2">
      <c r="B458" s="945"/>
      <c r="C458" s="945"/>
    </row>
    <row r="459" spans="2:3" x14ac:dyDescent="0.2">
      <c r="B459" s="945"/>
      <c r="C459" s="945"/>
    </row>
    <row r="460" spans="2:3" x14ac:dyDescent="0.2">
      <c r="B460" s="945"/>
      <c r="C460" s="945"/>
    </row>
    <row r="461" spans="2:3" x14ac:dyDescent="0.2">
      <c r="B461" s="945"/>
      <c r="C461" s="945"/>
    </row>
    <row r="462" spans="2:3" x14ac:dyDescent="0.2">
      <c r="B462" s="945"/>
      <c r="C462" s="945"/>
    </row>
    <row r="463" spans="2:3" x14ac:dyDescent="0.2">
      <c r="B463" s="945"/>
      <c r="C463" s="945"/>
    </row>
    <row r="464" spans="2:3" x14ac:dyDescent="0.2">
      <c r="B464" s="945"/>
      <c r="C464" s="945"/>
    </row>
    <row r="465" spans="2:3" x14ac:dyDescent="0.2">
      <c r="B465" s="945"/>
      <c r="C465" s="945"/>
    </row>
    <row r="466" spans="2:3" x14ac:dyDescent="0.2">
      <c r="B466" s="945"/>
      <c r="C466" s="945"/>
    </row>
    <row r="467" spans="2:3" x14ac:dyDescent="0.2">
      <c r="B467" s="945"/>
      <c r="C467" s="945"/>
    </row>
    <row r="468" spans="2:3" x14ac:dyDescent="0.2">
      <c r="B468" s="945"/>
      <c r="C468" s="945"/>
    </row>
    <row r="469" spans="2:3" x14ac:dyDescent="0.2">
      <c r="B469" s="945"/>
      <c r="C469" s="945"/>
    </row>
    <row r="470" spans="2:3" x14ac:dyDescent="0.2">
      <c r="B470" s="945"/>
      <c r="C470" s="945"/>
    </row>
    <row r="471" spans="2:3" x14ac:dyDescent="0.2">
      <c r="B471" s="945"/>
      <c r="C471" s="945"/>
    </row>
    <row r="472" spans="2:3" x14ac:dyDescent="0.2">
      <c r="B472" s="945"/>
      <c r="C472" s="945"/>
    </row>
    <row r="473" spans="2:3" x14ac:dyDescent="0.2">
      <c r="B473" s="945"/>
      <c r="C473" s="945"/>
    </row>
    <row r="474" spans="2:3" x14ac:dyDescent="0.2">
      <c r="B474" s="945"/>
      <c r="C474" s="945"/>
    </row>
    <row r="475" spans="2:3" x14ac:dyDescent="0.2">
      <c r="B475" s="945"/>
      <c r="C475" s="945"/>
    </row>
    <row r="476" spans="2:3" x14ac:dyDescent="0.2">
      <c r="B476" s="945"/>
      <c r="C476" s="945"/>
    </row>
    <row r="477" spans="2:3" x14ac:dyDescent="0.2">
      <c r="B477" s="945"/>
      <c r="C477" s="945"/>
    </row>
    <row r="478" spans="2:3" x14ac:dyDescent="0.2">
      <c r="B478" s="945"/>
      <c r="C478" s="945"/>
    </row>
    <row r="479" spans="2:3" x14ac:dyDescent="0.2">
      <c r="B479" s="945"/>
      <c r="C479" s="945"/>
    </row>
    <row r="480" spans="2:3" x14ac:dyDescent="0.2">
      <c r="B480" s="945"/>
      <c r="C480" s="945"/>
    </row>
    <row r="481" spans="2:3" x14ac:dyDescent="0.2">
      <c r="B481" s="945"/>
      <c r="C481" s="945"/>
    </row>
    <row r="482" spans="2:3" x14ac:dyDescent="0.2">
      <c r="B482" s="945"/>
      <c r="C482" s="945"/>
    </row>
    <row r="483" spans="2:3" x14ac:dyDescent="0.2">
      <c r="B483" s="945"/>
      <c r="C483" s="945"/>
    </row>
    <row r="484" spans="2:3" x14ac:dyDescent="0.2">
      <c r="B484" s="945"/>
      <c r="C484" s="945"/>
    </row>
    <row r="485" spans="2:3" x14ac:dyDescent="0.2">
      <c r="B485" s="945"/>
      <c r="C485" s="945"/>
    </row>
    <row r="486" spans="2:3" x14ac:dyDescent="0.2">
      <c r="B486" s="945"/>
      <c r="C486" s="945"/>
    </row>
    <row r="487" spans="2:3" x14ac:dyDescent="0.2">
      <c r="B487" s="945"/>
      <c r="C487" s="945"/>
    </row>
    <row r="488" spans="2:3" x14ac:dyDescent="0.2">
      <c r="B488" s="945"/>
      <c r="C488" s="945"/>
    </row>
    <row r="489" spans="2:3" x14ac:dyDescent="0.2">
      <c r="B489" s="945"/>
      <c r="C489" s="945"/>
    </row>
    <row r="490" spans="2:3" x14ac:dyDescent="0.2">
      <c r="B490" s="945"/>
      <c r="C490" s="945"/>
    </row>
    <row r="491" spans="2:3" x14ac:dyDescent="0.2">
      <c r="B491" s="945"/>
      <c r="C491" s="945"/>
    </row>
    <row r="492" spans="2:3" x14ac:dyDescent="0.2">
      <c r="B492" s="945"/>
      <c r="C492" s="945"/>
    </row>
    <row r="493" spans="2:3" x14ac:dyDescent="0.2">
      <c r="B493" s="945"/>
      <c r="C493" s="945"/>
    </row>
    <row r="494" spans="2:3" x14ac:dyDescent="0.2">
      <c r="B494" s="945"/>
      <c r="C494" s="945"/>
    </row>
    <row r="495" spans="2:3" x14ac:dyDescent="0.2">
      <c r="B495" s="945"/>
      <c r="C495" s="945"/>
    </row>
    <row r="496" spans="2:3" x14ac:dyDescent="0.2">
      <c r="B496" s="945"/>
      <c r="C496" s="945"/>
    </row>
    <row r="497" spans="2:3" x14ac:dyDescent="0.2">
      <c r="B497" s="945"/>
      <c r="C497" s="945"/>
    </row>
    <row r="498" spans="2:3" x14ac:dyDescent="0.2">
      <c r="B498" s="945"/>
      <c r="C498" s="945"/>
    </row>
    <row r="499" spans="2:3" x14ac:dyDescent="0.2">
      <c r="B499" s="945"/>
      <c r="C499" s="945"/>
    </row>
    <row r="500" spans="2:3" x14ac:dyDescent="0.2">
      <c r="B500" s="945"/>
      <c r="C500" s="945"/>
    </row>
    <row r="501" spans="2:3" x14ac:dyDescent="0.2">
      <c r="B501" s="945"/>
      <c r="C501" s="945"/>
    </row>
    <row r="502" spans="2:3" x14ac:dyDescent="0.2">
      <c r="B502" s="945"/>
      <c r="C502" s="945"/>
    </row>
    <row r="503" spans="2:3" x14ac:dyDescent="0.2">
      <c r="B503" s="945"/>
      <c r="C503" s="945"/>
    </row>
    <row r="504" spans="2:3" x14ac:dyDescent="0.2">
      <c r="B504" s="945"/>
      <c r="C504" s="945"/>
    </row>
    <row r="505" spans="2:3" x14ac:dyDescent="0.2">
      <c r="B505" s="945"/>
      <c r="C505" s="945"/>
    </row>
    <row r="506" spans="2:3" x14ac:dyDescent="0.2">
      <c r="B506" s="945"/>
      <c r="C506" s="945"/>
    </row>
    <row r="507" spans="2:3" x14ac:dyDescent="0.2">
      <c r="B507" s="945"/>
      <c r="C507" s="945"/>
    </row>
    <row r="508" spans="2:3" x14ac:dyDescent="0.2">
      <c r="B508" s="945"/>
      <c r="C508" s="945"/>
    </row>
    <row r="509" spans="2:3" x14ac:dyDescent="0.2">
      <c r="B509" s="945"/>
      <c r="C509" s="945"/>
    </row>
    <row r="510" spans="2:3" x14ac:dyDescent="0.2">
      <c r="B510" s="945"/>
      <c r="C510" s="945"/>
    </row>
    <row r="511" spans="2:3" x14ac:dyDescent="0.2">
      <c r="B511" s="945"/>
      <c r="C511" s="945"/>
    </row>
    <row r="512" spans="2:3" x14ac:dyDescent="0.2">
      <c r="B512" s="945"/>
      <c r="C512" s="945"/>
    </row>
    <row r="513" spans="2:3" x14ac:dyDescent="0.2">
      <c r="B513" s="945"/>
      <c r="C513" s="945"/>
    </row>
    <row r="514" spans="2:3" x14ac:dyDescent="0.2">
      <c r="B514" s="945"/>
      <c r="C514" s="945"/>
    </row>
    <row r="515" spans="2:3" x14ac:dyDescent="0.2">
      <c r="B515" s="945"/>
      <c r="C515" s="945"/>
    </row>
    <row r="516" spans="2:3" x14ac:dyDescent="0.2">
      <c r="B516" s="945"/>
      <c r="C516" s="945"/>
    </row>
    <row r="517" spans="2:3" x14ac:dyDescent="0.2">
      <c r="B517" s="945"/>
      <c r="C517" s="945"/>
    </row>
    <row r="518" spans="2:3" x14ac:dyDescent="0.2">
      <c r="B518" s="945"/>
      <c r="C518" s="945"/>
    </row>
    <row r="519" spans="2:3" x14ac:dyDescent="0.2">
      <c r="B519" s="945"/>
      <c r="C519" s="945"/>
    </row>
    <row r="520" spans="2:3" x14ac:dyDescent="0.2">
      <c r="B520" s="945"/>
      <c r="C520" s="945"/>
    </row>
    <row r="521" spans="2:3" x14ac:dyDescent="0.2">
      <c r="B521" s="945"/>
      <c r="C521" s="945"/>
    </row>
    <row r="522" spans="2:3" x14ac:dyDescent="0.2">
      <c r="B522" s="945"/>
      <c r="C522" s="945"/>
    </row>
    <row r="523" spans="2:3" x14ac:dyDescent="0.2">
      <c r="B523" s="945"/>
      <c r="C523" s="945"/>
    </row>
    <row r="524" spans="2:3" x14ac:dyDescent="0.2">
      <c r="B524" s="945"/>
      <c r="C524" s="945"/>
    </row>
    <row r="525" spans="2:3" x14ac:dyDescent="0.2">
      <c r="B525" s="945"/>
      <c r="C525" s="945"/>
    </row>
    <row r="526" spans="2:3" x14ac:dyDescent="0.2">
      <c r="B526" s="945"/>
      <c r="C526" s="945"/>
    </row>
    <row r="527" spans="2:3" x14ac:dyDescent="0.2">
      <c r="B527" s="945"/>
      <c r="C527" s="945"/>
    </row>
    <row r="528" spans="2:3" x14ac:dyDescent="0.2">
      <c r="B528" s="945"/>
      <c r="C528" s="945"/>
    </row>
    <row r="529" spans="2:3" x14ac:dyDescent="0.2">
      <c r="B529" s="945"/>
      <c r="C529" s="945"/>
    </row>
    <row r="530" spans="2:3" x14ac:dyDescent="0.2">
      <c r="B530" s="945"/>
      <c r="C530" s="945"/>
    </row>
    <row r="531" spans="2:3" x14ac:dyDescent="0.2">
      <c r="B531" s="945"/>
      <c r="C531" s="945"/>
    </row>
    <row r="532" spans="2:3" x14ac:dyDescent="0.2">
      <c r="B532" s="945"/>
      <c r="C532" s="945"/>
    </row>
    <row r="533" spans="2:3" x14ac:dyDescent="0.2">
      <c r="B533" s="945"/>
      <c r="C533" s="945"/>
    </row>
    <row r="534" spans="2:3" x14ac:dyDescent="0.2">
      <c r="B534" s="945"/>
      <c r="C534" s="945"/>
    </row>
    <row r="535" spans="2:3" x14ac:dyDescent="0.2">
      <c r="B535" s="945"/>
      <c r="C535" s="945"/>
    </row>
    <row r="536" spans="2:3" x14ac:dyDescent="0.2">
      <c r="B536" s="945"/>
      <c r="C536" s="945"/>
    </row>
    <row r="537" spans="2:3" x14ac:dyDescent="0.2">
      <c r="B537" s="945"/>
      <c r="C537" s="945"/>
    </row>
    <row r="538" spans="2:3" x14ac:dyDescent="0.2">
      <c r="B538" s="945"/>
      <c r="C538" s="945"/>
    </row>
    <row r="539" spans="2:3" x14ac:dyDescent="0.2">
      <c r="B539" s="945"/>
      <c r="C539" s="945"/>
    </row>
    <row r="540" spans="2:3" x14ac:dyDescent="0.2">
      <c r="B540" s="945"/>
      <c r="C540" s="945"/>
    </row>
    <row r="541" spans="2:3" x14ac:dyDescent="0.2">
      <c r="B541" s="945"/>
      <c r="C541" s="945"/>
    </row>
    <row r="542" spans="2:3" x14ac:dyDescent="0.2">
      <c r="B542" s="945"/>
      <c r="C542" s="945"/>
    </row>
    <row r="543" spans="2:3" x14ac:dyDescent="0.2">
      <c r="B543" s="945"/>
      <c r="C543" s="945"/>
    </row>
    <row r="544" spans="2:3" x14ac:dyDescent="0.2">
      <c r="B544" s="945"/>
      <c r="C544" s="945"/>
    </row>
    <row r="545" spans="2:3" x14ac:dyDescent="0.2">
      <c r="B545" s="945"/>
      <c r="C545" s="945"/>
    </row>
    <row r="546" spans="2:3" x14ac:dyDescent="0.2">
      <c r="B546" s="945"/>
      <c r="C546" s="945"/>
    </row>
    <row r="547" spans="2:3" x14ac:dyDescent="0.2">
      <c r="B547" s="945"/>
      <c r="C547" s="945"/>
    </row>
    <row r="548" spans="2:3" x14ac:dyDescent="0.2">
      <c r="B548" s="945"/>
      <c r="C548" s="945"/>
    </row>
    <row r="549" spans="2:3" x14ac:dyDescent="0.2">
      <c r="B549" s="945"/>
      <c r="C549" s="945"/>
    </row>
    <row r="550" spans="2:3" x14ac:dyDescent="0.2">
      <c r="B550" s="945"/>
      <c r="C550" s="945"/>
    </row>
    <row r="551" spans="2:3" x14ac:dyDescent="0.2">
      <c r="B551" s="945"/>
      <c r="C551" s="945"/>
    </row>
    <row r="552" spans="2:3" x14ac:dyDescent="0.2">
      <c r="B552" s="945"/>
      <c r="C552" s="945"/>
    </row>
    <row r="553" spans="2:3" x14ac:dyDescent="0.2">
      <c r="B553" s="945"/>
      <c r="C553" s="945"/>
    </row>
    <row r="554" spans="2:3" x14ac:dyDescent="0.2">
      <c r="B554" s="945"/>
      <c r="C554" s="945"/>
    </row>
    <row r="555" spans="2:3" x14ac:dyDescent="0.2">
      <c r="B555" s="945"/>
      <c r="C555" s="945"/>
    </row>
    <row r="556" spans="2:3" x14ac:dyDescent="0.2">
      <c r="B556" s="945"/>
      <c r="C556" s="945"/>
    </row>
    <row r="557" spans="2:3" x14ac:dyDescent="0.2">
      <c r="B557" s="945"/>
      <c r="C557" s="945"/>
    </row>
    <row r="558" spans="2:3" x14ac:dyDescent="0.2">
      <c r="B558" s="945"/>
      <c r="C558" s="945"/>
    </row>
    <row r="559" spans="2:3" x14ac:dyDescent="0.2">
      <c r="B559" s="945"/>
      <c r="C559" s="945"/>
    </row>
    <row r="560" spans="2:3" x14ac:dyDescent="0.2">
      <c r="B560" s="945"/>
      <c r="C560" s="945"/>
    </row>
    <row r="561" spans="2:3" x14ac:dyDescent="0.2">
      <c r="B561" s="945"/>
      <c r="C561" s="945"/>
    </row>
    <row r="562" spans="2:3" x14ac:dyDescent="0.2">
      <c r="B562" s="945"/>
      <c r="C562" s="945"/>
    </row>
    <row r="563" spans="2:3" x14ac:dyDescent="0.2">
      <c r="B563" s="945"/>
      <c r="C563" s="945"/>
    </row>
    <row r="564" spans="2:3" x14ac:dyDescent="0.2">
      <c r="B564" s="945"/>
      <c r="C564" s="945"/>
    </row>
    <row r="565" spans="2:3" x14ac:dyDescent="0.2">
      <c r="B565" s="945"/>
      <c r="C565" s="945"/>
    </row>
    <row r="566" spans="2:3" x14ac:dyDescent="0.2">
      <c r="B566" s="945"/>
      <c r="C566" s="945"/>
    </row>
    <row r="567" spans="2:3" x14ac:dyDescent="0.2">
      <c r="B567" s="945"/>
      <c r="C567" s="945"/>
    </row>
    <row r="568" spans="2:3" x14ac:dyDescent="0.2">
      <c r="B568" s="945"/>
      <c r="C568" s="945"/>
    </row>
    <row r="569" spans="2:3" x14ac:dyDescent="0.2">
      <c r="B569" s="945"/>
      <c r="C569" s="945"/>
    </row>
    <row r="570" spans="2:3" x14ac:dyDescent="0.2">
      <c r="B570" s="945"/>
      <c r="C570" s="945"/>
    </row>
    <row r="571" spans="2:3" x14ac:dyDescent="0.2">
      <c r="B571" s="945"/>
      <c r="C571" s="945"/>
    </row>
    <row r="572" spans="2:3" x14ac:dyDescent="0.2">
      <c r="B572" s="945"/>
      <c r="C572" s="945"/>
    </row>
    <row r="573" spans="2:3" x14ac:dyDescent="0.2">
      <c r="B573" s="945"/>
      <c r="C573" s="945"/>
    </row>
    <row r="574" spans="2:3" x14ac:dyDescent="0.2">
      <c r="B574" s="945"/>
      <c r="C574" s="945"/>
    </row>
    <row r="575" spans="2:3" x14ac:dyDescent="0.2">
      <c r="B575" s="945"/>
      <c r="C575" s="945"/>
    </row>
    <row r="576" spans="2:3" x14ac:dyDescent="0.2">
      <c r="B576" s="945"/>
      <c r="C576" s="945"/>
    </row>
    <row r="577" spans="2:3" x14ac:dyDescent="0.2">
      <c r="B577" s="945"/>
      <c r="C577" s="945"/>
    </row>
    <row r="578" spans="2:3" x14ac:dyDescent="0.2">
      <c r="B578" s="945"/>
      <c r="C578" s="945"/>
    </row>
    <row r="579" spans="2:3" x14ac:dyDescent="0.2">
      <c r="B579" s="945"/>
      <c r="C579" s="945"/>
    </row>
    <row r="580" spans="2:3" x14ac:dyDescent="0.2">
      <c r="B580" s="945"/>
      <c r="C580" s="945"/>
    </row>
    <row r="581" spans="2:3" x14ac:dyDescent="0.2">
      <c r="B581" s="945"/>
      <c r="C581" s="945"/>
    </row>
    <row r="582" spans="2:3" x14ac:dyDescent="0.2">
      <c r="B582" s="945"/>
      <c r="C582" s="945"/>
    </row>
    <row r="583" spans="2:3" x14ac:dyDescent="0.2">
      <c r="B583" s="945"/>
      <c r="C583" s="945"/>
    </row>
    <row r="584" spans="2:3" x14ac:dyDescent="0.2">
      <c r="B584" s="945"/>
      <c r="C584" s="945"/>
    </row>
    <row r="585" spans="2:3" x14ac:dyDescent="0.2">
      <c r="B585" s="945"/>
      <c r="C585" s="945"/>
    </row>
    <row r="586" spans="2:3" x14ac:dyDescent="0.2">
      <c r="B586" s="945"/>
      <c r="C586" s="945"/>
    </row>
    <row r="587" spans="2:3" x14ac:dyDescent="0.2">
      <c r="B587" s="945"/>
      <c r="C587" s="945"/>
    </row>
    <row r="588" spans="2:3" x14ac:dyDescent="0.2">
      <c r="B588" s="945"/>
      <c r="C588" s="945"/>
    </row>
    <row r="589" spans="2:3" x14ac:dyDescent="0.2">
      <c r="B589" s="945"/>
      <c r="C589" s="945"/>
    </row>
    <row r="590" spans="2:3" x14ac:dyDescent="0.2">
      <c r="B590" s="945"/>
      <c r="C590" s="945"/>
    </row>
    <row r="591" spans="2:3" x14ac:dyDescent="0.2">
      <c r="B591" s="945"/>
      <c r="C591" s="945"/>
    </row>
    <row r="592" spans="2:3" x14ac:dyDescent="0.2">
      <c r="B592" s="945"/>
      <c r="C592" s="945"/>
    </row>
    <row r="593" spans="2:3" x14ac:dyDescent="0.2">
      <c r="B593" s="945"/>
      <c r="C593" s="945"/>
    </row>
    <row r="594" spans="2:3" x14ac:dyDescent="0.2">
      <c r="B594" s="945"/>
      <c r="C594" s="945"/>
    </row>
    <row r="595" spans="2:3" x14ac:dyDescent="0.2">
      <c r="B595" s="945"/>
      <c r="C595" s="945"/>
    </row>
    <row r="596" spans="2:3" x14ac:dyDescent="0.2">
      <c r="B596" s="945"/>
      <c r="C596" s="945"/>
    </row>
    <row r="597" spans="2:3" x14ac:dyDescent="0.2">
      <c r="B597" s="945"/>
      <c r="C597" s="945"/>
    </row>
    <row r="598" spans="2:3" x14ac:dyDescent="0.2">
      <c r="B598" s="945"/>
      <c r="C598" s="945"/>
    </row>
    <row r="599" spans="2:3" x14ac:dyDescent="0.2">
      <c r="B599" s="945"/>
      <c r="C599" s="945"/>
    </row>
    <row r="600" spans="2:3" x14ac:dyDescent="0.2">
      <c r="B600" s="945"/>
      <c r="C600" s="945"/>
    </row>
    <row r="601" spans="2:3" x14ac:dyDescent="0.2">
      <c r="B601" s="945"/>
      <c r="C601" s="945"/>
    </row>
    <row r="602" spans="2:3" x14ac:dyDescent="0.2">
      <c r="B602" s="945"/>
      <c r="C602" s="945"/>
    </row>
    <row r="603" spans="2:3" x14ac:dyDescent="0.2">
      <c r="B603" s="945"/>
      <c r="C603" s="945"/>
    </row>
    <row r="604" spans="2:3" x14ac:dyDescent="0.2">
      <c r="B604" s="945"/>
      <c r="C604" s="945"/>
    </row>
    <row r="605" spans="2:3" x14ac:dyDescent="0.2">
      <c r="B605" s="945"/>
      <c r="C605" s="945"/>
    </row>
    <row r="606" spans="2:3" x14ac:dyDescent="0.2">
      <c r="B606" s="945"/>
      <c r="C606" s="945"/>
    </row>
    <row r="607" spans="2:3" x14ac:dyDescent="0.2">
      <c r="B607" s="945"/>
      <c r="C607" s="945"/>
    </row>
    <row r="608" spans="2:3" x14ac:dyDescent="0.2">
      <c r="B608" s="945"/>
      <c r="C608" s="945"/>
    </row>
    <row r="609" spans="2:3" x14ac:dyDescent="0.2">
      <c r="B609" s="945"/>
      <c r="C609" s="945"/>
    </row>
    <row r="610" spans="2:3" x14ac:dyDescent="0.2">
      <c r="B610" s="945"/>
      <c r="C610" s="945"/>
    </row>
    <row r="611" spans="2:3" x14ac:dyDescent="0.2">
      <c r="B611" s="945"/>
      <c r="C611" s="945"/>
    </row>
    <row r="612" spans="2:3" x14ac:dyDescent="0.2">
      <c r="B612" s="945"/>
      <c r="C612" s="945"/>
    </row>
    <row r="613" spans="2:3" x14ac:dyDescent="0.2">
      <c r="B613" s="945"/>
      <c r="C613" s="945"/>
    </row>
    <row r="614" spans="2:3" x14ac:dyDescent="0.2">
      <c r="B614" s="945"/>
      <c r="C614" s="945"/>
    </row>
    <row r="615" spans="2:3" x14ac:dyDescent="0.2">
      <c r="B615" s="945"/>
      <c r="C615" s="945"/>
    </row>
    <row r="616" spans="2:3" x14ac:dyDescent="0.2">
      <c r="B616" s="945"/>
      <c r="C616" s="945"/>
    </row>
    <row r="617" spans="2:3" x14ac:dyDescent="0.2">
      <c r="B617" s="945"/>
      <c r="C617" s="945"/>
    </row>
    <row r="618" spans="2:3" x14ac:dyDescent="0.2">
      <c r="B618" s="945"/>
      <c r="C618" s="945"/>
    </row>
    <row r="619" spans="2:3" x14ac:dyDescent="0.2">
      <c r="B619" s="945"/>
      <c r="C619" s="945"/>
    </row>
    <row r="620" spans="2:3" x14ac:dyDescent="0.2">
      <c r="B620" s="945"/>
      <c r="C620" s="945"/>
    </row>
    <row r="621" spans="2:3" x14ac:dyDescent="0.2">
      <c r="B621" s="945"/>
      <c r="C621" s="945"/>
    </row>
    <row r="622" spans="2:3" x14ac:dyDescent="0.2">
      <c r="B622" s="945"/>
      <c r="C622" s="945"/>
    </row>
    <row r="623" spans="2:3" x14ac:dyDescent="0.2">
      <c r="B623" s="945"/>
      <c r="C623" s="945"/>
    </row>
    <row r="624" spans="2:3" x14ac:dyDescent="0.2">
      <c r="B624" s="945"/>
      <c r="C624" s="945"/>
    </row>
    <row r="625" spans="2:3" x14ac:dyDescent="0.2">
      <c r="B625" s="945"/>
      <c r="C625" s="945"/>
    </row>
    <row r="626" spans="2:3" x14ac:dyDescent="0.2">
      <c r="B626" s="945"/>
      <c r="C626" s="945"/>
    </row>
    <row r="627" spans="2:3" x14ac:dyDescent="0.2">
      <c r="B627" s="945"/>
      <c r="C627" s="945"/>
    </row>
    <row r="628" spans="2:3" x14ac:dyDescent="0.2">
      <c r="B628" s="945"/>
      <c r="C628" s="945"/>
    </row>
    <row r="629" spans="2:3" x14ac:dyDescent="0.2">
      <c r="B629" s="945"/>
      <c r="C629" s="945"/>
    </row>
    <row r="630" spans="2:3" x14ac:dyDescent="0.2">
      <c r="B630" s="945"/>
      <c r="C630" s="945"/>
    </row>
    <row r="631" spans="2:3" x14ac:dyDescent="0.2">
      <c r="B631" s="945"/>
      <c r="C631" s="945"/>
    </row>
    <row r="632" spans="2:3" x14ac:dyDescent="0.2">
      <c r="B632" s="945"/>
      <c r="C632" s="945"/>
    </row>
    <row r="633" spans="2:3" x14ac:dyDescent="0.2">
      <c r="B633" s="945"/>
      <c r="C633" s="945"/>
    </row>
    <row r="634" spans="2:3" x14ac:dyDescent="0.2">
      <c r="B634" s="945"/>
      <c r="C634" s="945"/>
    </row>
    <row r="635" spans="2:3" x14ac:dyDescent="0.2">
      <c r="B635" s="945"/>
      <c r="C635" s="945"/>
    </row>
    <row r="636" spans="2:3" x14ac:dyDescent="0.2">
      <c r="B636" s="945"/>
      <c r="C636" s="945"/>
    </row>
    <row r="637" spans="2:3" x14ac:dyDescent="0.2">
      <c r="B637" s="945"/>
      <c r="C637" s="945"/>
    </row>
    <row r="638" spans="2:3" x14ac:dyDescent="0.2">
      <c r="B638" s="945"/>
      <c r="C638" s="945"/>
    </row>
    <row r="639" spans="2:3" x14ac:dyDescent="0.2">
      <c r="B639" s="945"/>
      <c r="C639" s="945"/>
    </row>
    <row r="640" spans="2:3" x14ac:dyDescent="0.2">
      <c r="B640" s="945"/>
      <c r="C640" s="945"/>
    </row>
    <row r="641" spans="2:3" x14ac:dyDescent="0.2">
      <c r="B641" s="945"/>
      <c r="C641" s="945"/>
    </row>
    <row r="642" spans="2:3" x14ac:dyDescent="0.2">
      <c r="B642" s="945"/>
      <c r="C642" s="945"/>
    </row>
    <row r="643" spans="2:3" x14ac:dyDescent="0.2">
      <c r="B643" s="945"/>
      <c r="C643" s="945"/>
    </row>
    <row r="644" spans="2:3" x14ac:dyDescent="0.2">
      <c r="B644" s="945"/>
      <c r="C644" s="945"/>
    </row>
    <row r="645" spans="2:3" x14ac:dyDescent="0.2">
      <c r="B645" s="945"/>
      <c r="C645" s="945"/>
    </row>
    <row r="646" spans="2:3" x14ac:dyDescent="0.2">
      <c r="B646" s="945"/>
      <c r="C646" s="945"/>
    </row>
    <row r="647" spans="2:3" x14ac:dyDescent="0.2">
      <c r="B647" s="945"/>
      <c r="C647" s="945"/>
    </row>
    <row r="648" spans="2:3" x14ac:dyDescent="0.2">
      <c r="B648" s="945"/>
      <c r="C648" s="945"/>
    </row>
    <row r="649" spans="2:3" x14ac:dyDescent="0.2">
      <c r="B649" s="945"/>
      <c r="C649" s="945"/>
    </row>
    <row r="650" spans="2:3" x14ac:dyDescent="0.2">
      <c r="B650" s="945"/>
      <c r="C650" s="945"/>
    </row>
    <row r="651" spans="2:3" x14ac:dyDescent="0.2">
      <c r="B651" s="945"/>
      <c r="C651" s="945"/>
    </row>
    <row r="652" spans="2:3" x14ac:dyDescent="0.2">
      <c r="B652" s="945"/>
      <c r="C652" s="945"/>
    </row>
    <row r="653" spans="2:3" x14ac:dyDescent="0.2">
      <c r="B653" s="945"/>
      <c r="C653" s="945"/>
    </row>
    <row r="654" spans="2:3" x14ac:dyDescent="0.2">
      <c r="B654" s="945"/>
      <c r="C654" s="945"/>
    </row>
    <row r="655" spans="2:3" x14ac:dyDescent="0.2">
      <c r="B655" s="945"/>
      <c r="C655" s="945"/>
    </row>
    <row r="656" spans="2:3" x14ac:dyDescent="0.2">
      <c r="B656" s="945"/>
      <c r="C656" s="945"/>
    </row>
    <row r="657" spans="2:3" x14ac:dyDescent="0.2">
      <c r="B657" s="945"/>
      <c r="C657" s="945"/>
    </row>
    <row r="658" spans="2:3" x14ac:dyDescent="0.2">
      <c r="B658" s="945"/>
      <c r="C658" s="945"/>
    </row>
    <row r="659" spans="2:3" x14ac:dyDescent="0.2">
      <c r="B659" s="945"/>
      <c r="C659" s="945"/>
    </row>
    <row r="660" spans="2:3" x14ac:dyDescent="0.2">
      <c r="B660" s="945"/>
      <c r="C660" s="945"/>
    </row>
    <row r="661" spans="2:3" x14ac:dyDescent="0.2">
      <c r="B661" s="945"/>
      <c r="C661" s="945"/>
    </row>
    <row r="662" spans="2:3" x14ac:dyDescent="0.2">
      <c r="B662" s="945"/>
      <c r="C662" s="945"/>
    </row>
    <row r="663" spans="2:3" x14ac:dyDescent="0.2">
      <c r="B663" s="945"/>
      <c r="C663" s="945"/>
    </row>
    <row r="664" spans="2:3" x14ac:dyDescent="0.2">
      <c r="B664" s="945"/>
      <c r="C664" s="945"/>
    </row>
    <row r="665" spans="2:3" x14ac:dyDescent="0.2">
      <c r="B665" s="945"/>
      <c r="C665" s="945"/>
    </row>
    <row r="666" spans="2:3" x14ac:dyDescent="0.2">
      <c r="B666" s="945"/>
      <c r="C666" s="945"/>
    </row>
    <row r="667" spans="2:3" x14ac:dyDescent="0.2">
      <c r="B667" s="945"/>
      <c r="C667" s="945"/>
    </row>
    <row r="668" spans="2:3" x14ac:dyDescent="0.2">
      <c r="B668" s="945"/>
      <c r="C668" s="945"/>
    </row>
    <row r="669" spans="2:3" x14ac:dyDescent="0.2">
      <c r="B669" s="945"/>
      <c r="C669" s="945"/>
    </row>
    <row r="670" spans="2:3" x14ac:dyDescent="0.2">
      <c r="B670" s="945"/>
      <c r="C670" s="945"/>
    </row>
    <row r="671" spans="2:3" x14ac:dyDescent="0.2">
      <c r="B671" s="945"/>
      <c r="C671" s="945"/>
    </row>
    <row r="672" spans="2:3" x14ac:dyDescent="0.2">
      <c r="B672" s="945"/>
      <c r="C672" s="945"/>
    </row>
    <row r="673" spans="2:3" x14ac:dyDescent="0.2">
      <c r="B673" s="945"/>
      <c r="C673" s="945"/>
    </row>
    <row r="674" spans="2:3" x14ac:dyDescent="0.2">
      <c r="B674" s="945"/>
      <c r="C674" s="945"/>
    </row>
    <row r="675" spans="2:3" x14ac:dyDescent="0.2">
      <c r="B675" s="945"/>
      <c r="C675" s="945"/>
    </row>
    <row r="676" spans="2:3" x14ac:dyDescent="0.2">
      <c r="B676" s="945"/>
      <c r="C676" s="945"/>
    </row>
    <row r="677" spans="2:3" x14ac:dyDescent="0.2">
      <c r="B677" s="945"/>
      <c r="C677" s="945"/>
    </row>
    <row r="678" spans="2:3" x14ac:dyDescent="0.2">
      <c r="B678" s="945"/>
      <c r="C678" s="945"/>
    </row>
    <row r="679" spans="2:3" x14ac:dyDescent="0.2">
      <c r="B679" s="945"/>
      <c r="C679" s="945"/>
    </row>
    <row r="680" spans="2:3" x14ac:dyDescent="0.2">
      <c r="B680" s="945"/>
      <c r="C680" s="945"/>
    </row>
    <row r="681" spans="2:3" x14ac:dyDescent="0.2">
      <c r="B681" s="945"/>
      <c r="C681" s="945"/>
    </row>
    <row r="682" spans="2:3" x14ac:dyDescent="0.2">
      <c r="B682" s="945"/>
      <c r="C682" s="945"/>
    </row>
    <row r="683" spans="2:3" x14ac:dyDescent="0.2">
      <c r="B683" s="945"/>
      <c r="C683" s="945"/>
    </row>
    <row r="684" spans="2:3" x14ac:dyDescent="0.2">
      <c r="B684" s="945"/>
      <c r="C684" s="945"/>
    </row>
    <row r="685" spans="2:3" x14ac:dyDescent="0.2">
      <c r="B685" s="945"/>
      <c r="C685" s="945"/>
    </row>
    <row r="686" spans="2:3" x14ac:dyDescent="0.2">
      <c r="B686" s="945"/>
      <c r="C686" s="945"/>
    </row>
    <row r="687" spans="2:3" x14ac:dyDescent="0.2">
      <c r="B687" s="945"/>
      <c r="C687" s="945"/>
    </row>
    <row r="688" spans="2:3" x14ac:dyDescent="0.2">
      <c r="B688" s="945"/>
      <c r="C688" s="945"/>
    </row>
    <row r="689" spans="2:3" x14ac:dyDescent="0.2">
      <c r="B689" s="945"/>
      <c r="C689" s="945"/>
    </row>
    <row r="690" spans="2:3" x14ac:dyDescent="0.2">
      <c r="B690" s="945"/>
      <c r="C690" s="945"/>
    </row>
    <row r="691" spans="2:3" x14ac:dyDescent="0.2">
      <c r="B691" s="945"/>
      <c r="C691" s="945"/>
    </row>
    <row r="692" spans="2:3" x14ac:dyDescent="0.2">
      <c r="B692" s="945"/>
      <c r="C692" s="945"/>
    </row>
    <row r="693" spans="2:3" x14ac:dyDescent="0.2">
      <c r="B693" s="945"/>
      <c r="C693" s="945"/>
    </row>
    <row r="694" spans="2:3" x14ac:dyDescent="0.2">
      <c r="B694" s="945"/>
      <c r="C694" s="945"/>
    </row>
    <row r="695" spans="2:3" x14ac:dyDescent="0.2">
      <c r="B695" s="945"/>
      <c r="C695" s="945"/>
    </row>
    <row r="696" spans="2:3" x14ac:dyDescent="0.2">
      <c r="B696" s="945"/>
      <c r="C696" s="945"/>
    </row>
    <row r="697" spans="2:3" x14ac:dyDescent="0.2">
      <c r="B697" s="945"/>
      <c r="C697" s="945"/>
    </row>
    <row r="698" spans="2:3" x14ac:dyDescent="0.2">
      <c r="B698" s="945"/>
      <c r="C698" s="945"/>
    </row>
    <row r="699" spans="2:3" x14ac:dyDescent="0.2">
      <c r="B699" s="945"/>
      <c r="C699" s="945"/>
    </row>
    <row r="700" spans="2:3" x14ac:dyDescent="0.2">
      <c r="B700" s="945"/>
      <c r="C700" s="945"/>
    </row>
    <row r="701" spans="2:3" x14ac:dyDescent="0.2">
      <c r="B701" s="945"/>
      <c r="C701" s="945"/>
    </row>
    <row r="702" spans="2:3" x14ac:dyDescent="0.2">
      <c r="B702" s="945"/>
      <c r="C702" s="945"/>
    </row>
    <row r="703" spans="2:3" x14ac:dyDescent="0.2">
      <c r="B703" s="945"/>
      <c r="C703" s="945"/>
    </row>
    <row r="704" spans="2:3" x14ac:dyDescent="0.2">
      <c r="B704" s="945"/>
      <c r="C704" s="945"/>
    </row>
    <row r="705" spans="2:3" x14ac:dyDescent="0.2">
      <c r="B705" s="945"/>
      <c r="C705" s="945"/>
    </row>
    <row r="706" spans="2:3" x14ac:dyDescent="0.2">
      <c r="B706" s="945"/>
      <c r="C706" s="945"/>
    </row>
    <row r="707" spans="2:3" x14ac:dyDescent="0.2">
      <c r="B707" s="945"/>
      <c r="C707" s="945"/>
    </row>
    <row r="708" spans="2:3" x14ac:dyDescent="0.2">
      <c r="B708" s="945"/>
      <c r="C708" s="945"/>
    </row>
    <row r="709" spans="2:3" x14ac:dyDescent="0.2">
      <c r="B709" s="945"/>
      <c r="C709" s="945"/>
    </row>
    <row r="710" spans="2:3" x14ac:dyDescent="0.2">
      <c r="B710" s="945"/>
      <c r="C710" s="945"/>
    </row>
    <row r="711" spans="2:3" x14ac:dyDescent="0.2">
      <c r="B711" s="945"/>
      <c r="C711" s="945"/>
    </row>
    <row r="712" spans="2:3" x14ac:dyDescent="0.2">
      <c r="B712" s="945"/>
      <c r="C712" s="945"/>
    </row>
    <row r="713" spans="2:3" x14ac:dyDescent="0.2">
      <c r="B713" s="945"/>
      <c r="C713" s="945"/>
    </row>
    <row r="714" spans="2:3" x14ac:dyDescent="0.2">
      <c r="B714" s="945"/>
      <c r="C714" s="945"/>
    </row>
    <row r="715" spans="2:3" x14ac:dyDescent="0.2">
      <c r="B715" s="945"/>
      <c r="C715" s="945"/>
    </row>
    <row r="716" spans="2:3" x14ac:dyDescent="0.2">
      <c r="B716" s="945"/>
      <c r="C716" s="945"/>
    </row>
    <row r="717" spans="2:3" x14ac:dyDescent="0.2">
      <c r="B717" s="945"/>
      <c r="C717" s="945"/>
    </row>
    <row r="718" spans="2:3" x14ac:dyDescent="0.2">
      <c r="B718" s="945"/>
      <c r="C718" s="945"/>
    </row>
    <row r="719" spans="2:3" x14ac:dyDescent="0.2">
      <c r="B719" s="945"/>
      <c r="C719" s="945"/>
    </row>
    <row r="720" spans="2:3" x14ac:dyDescent="0.2">
      <c r="B720" s="945"/>
      <c r="C720" s="945"/>
    </row>
    <row r="721" spans="2:3" x14ac:dyDescent="0.2">
      <c r="B721" s="945"/>
      <c r="C721" s="945"/>
    </row>
    <row r="722" spans="2:3" x14ac:dyDescent="0.2">
      <c r="B722" s="945"/>
      <c r="C722" s="945"/>
    </row>
    <row r="723" spans="2:3" x14ac:dyDescent="0.2">
      <c r="B723" s="945"/>
      <c r="C723" s="945"/>
    </row>
    <row r="724" spans="2:3" x14ac:dyDescent="0.2">
      <c r="B724" s="945"/>
      <c r="C724" s="945"/>
    </row>
    <row r="725" spans="2:3" x14ac:dyDescent="0.2">
      <c r="B725" s="945"/>
      <c r="C725" s="945"/>
    </row>
    <row r="726" spans="2:3" x14ac:dyDescent="0.2">
      <c r="B726" s="945"/>
      <c r="C726" s="945"/>
    </row>
    <row r="727" spans="2:3" x14ac:dyDescent="0.2">
      <c r="B727" s="945"/>
      <c r="C727" s="945"/>
    </row>
    <row r="728" spans="2:3" x14ac:dyDescent="0.2">
      <c r="B728" s="945"/>
      <c r="C728" s="945"/>
    </row>
    <row r="729" spans="2:3" x14ac:dyDescent="0.2">
      <c r="B729" s="945"/>
      <c r="C729" s="945"/>
    </row>
    <row r="730" spans="2:3" x14ac:dyDescent="0.2">
      <c r="B730" s="945"/>
      <c r="C730" s="945"/>
    </row>
    <row r="731" spans="2:3" x14ac:dyDescent="0.2">
      <c r="B731" s="945"/>
      <c r="C731" s="945"/>
    </row>
    <row r="732" spans="2:3" x14ac:dyDescent="0.2">
      <c r="B732" s="945"/>
      <c r="C732" s="945"/>
    </row>
    <row r="733" spans="2:3" x14ac:dyDescent="0.2">
      <c r="B733" s="945"/>
      <c r="C733" s="945"/>
    </row>
    <row r="734" spans="2:3" x14ac:dyDescent="0.2">
      <c r="B734" s="945"/>
      <c r="C734" s="945"/>
    </row>
    <row r="735" spans="2:3" x14ac:dyDescent="0.2">
      <c r="B735" s="945"/>
      <c r="C735" s="945"/>
    </row>
    <row r="736" spans="2:3" x14ac:dyDescent="0.2">
      <c r="B736" s="945"/>
      <c r="C736" s="945"/>
    </row>
    <row r="737" spans="2:3" x14ac:dyDescent="0.2">
      <c r="B737" s="945"/>
      <c r="C737" s="945"/>
    </row>
    <row r="738" spans="2:3" x14ac:dyDescent="0.2">
      <c r="B738" s="945"/>
      <c r="C738" s="945"/>
    </row>
    <row r="739" spans="2:3" x14ac:dyDescent="0.2">
      <c r="B739" s="945"/>
      <c r="C739" s="945"/>
    </row>
    <row r="740" spans="2:3" x14ac:dyDescent="0.2">
      <c r="B740" s="945"/>
      <c r="C740" s="945"/>
    </row>
    <row r="741" spans="2:3" x14ac:dyDescent="0.2">
      <c r="B741" s="945"/>
      <c r="C741" s="945"/>
    </row>
    <row r="742" spans="2:3" x14ac:dyDescent="0.2">
      <c r="B742" s="945"/>
      <c r="C742" s="945"/>
    </row>
    <row r="743" spans="2:3" x14ac:dyDescent="0.2">
      <c r="B743" s="945"/>
      <c r="C743" s="945"/>
    </row>
    <row r="744" spans="2:3" x14ac:dyDescent="0.2">
      <c r="B744" s="945"/>
      <c r="C744" s="945"/>
    </row>
    <row r="745" spans="2:3" x14ac:dyDescent="0.2">
      <c r="B745" s="945"/>
      <c r="C745" s="945"/>
    </row>
    <row r="746" spans="2:3" x14ac:dyDescent="0.2">
      <c r="B746" s="945"/>
      <c r="C746" s="945"/>
    </row>
    <row r="747" spans="2:3" x14ac:dyDescent="0.2">
      <c r="B747" s="945"/>
      <c r="C747" s="945"/>
    </row>
    <row r="748" spans="2:3" x14ac:dyDescent="0.2">
      <c r="B748" s="945"/>
      <c r="C748" s="945"/>
    </row>
    <row r="749" spans="2:3" x14ac:dyDescent="0.2">
      <c r="B749" s="945"/>
      <c r="C749" s="945"/>
    </row>
    <row r="750" spans="2:3" x14ac:dyDescent="0.2">
      <c r="B750" s="945"/>
      <c r="C750" s="945"/>
    </row>
    <row r="751" spans="2:3" x14ac:dyDescent="0.2">
      <c r="B751" s="945"/>
      <c r="C751" s="945"/>
    </row>
    <row r="752" spans="2:3" x14ac:dyDescent="0.2">
      <c r="B752" s="945"/>
      <c r="C752" s="945"/>
    </row>
    <row r="753" spans="2:3" x14ac:dyDescent="0.2">
      <c r="B753" s="945"/>
      <c r="C753" s="945"/>
    </row>
    <row r="754" spans="2:3" x14ac:dyDescent="0.2">
      <c r="B754" s="945"/>
      <c r="C754" s="945"/>
    </row>
    <row r="755" spans="2:3" x14ac:dyDescent="0.2">
      <c r="B755" s="945"/>
      <c r="C755" s="945"/>
    </row>
    <row r="756" spans="2:3" x14ac:dyDescent="0.2">
      <c r="B756" s="945"/>
      <c r="C756" s="945"/>
    </row>
    <row r="757" spans="2:3" x14ac:dyDescent="0.2">
      <c r="B757" s="945"/>
      <c r="C757" s="945"/>
    </row>
    <row r="758" spans="2:3" x14ac:dyDescent="0.2">
      <c r="B758" s="945"/>
      <c r="C758" s="945"/>
    </row>
    <row r="759" spans="2:3" x14ac:dyDescent="0.2">
      <c r="B759" s="945"/>
      <c r="C759" s="945"/>
    </row>
    <row r="760" spans="2:3" x14ac:dyDescent="0.2">
      <c r="B760" s="945"/>
      <c r="C760" s="945"/>
    </row>
    <row r="761" spans="2:3" x14ac:dyDescent="0.2">
      <c r="B761" s="945"/>
      <c r="C761" s="945"/>
    </row>
    <row r="762" spans="2:3" x14ac:dyDescent="0.2">
      <c r="B762" s="945"/>
      <c r="C762" s="945"/>
    </row>
    <row r="763" spans="2:3" x14ac:dyDescent="0.2">
      <c r="B763" s="945"/>
      <c r="C763" s="945"/>
    </row>
    <row r="764" spans="2:3" x14ac:dyDescent="0.2">
      <c r="B764" s="945"/>
      <c r="C764" s="945"/>
    </row>
    <row r="765" spans="2:3" x14ac:dyDescent="0.2">
      <c r="B765" s="945"/>
      <c r="C765" s="945"/>
    </row>
    <row r="766" spans="2:3" x14ac:dyDescent="0.2">
      <c r="B766" s="945"/>
      <c r="C766" s="945"/>
    </row>
    <row r="767" spans="2:3" x14ac:dyDescent="0.2">
      <c r="B767" s="945"/>
      <c r="C767" s="945"/>
    </row>
    <row r="768" spans="2:3" x14ac:dyDescent="0.2">
      <c r="B768" s="945"/>
      <c r="C768" s="945"/>
    </row>
    <row r="769" spans="2:3" x14ac:dyDescent="0.2">
      <c r="B769" s="945"/>
      <c r="C769" s="945"/>
    </row>
    <row r="770" spans="2:3" x14ac:dyDescent="0.2">
      <c r="B770" s="945"/>
      <c r="C770" s="945"/>
    </row>
    <row r="771" spans="2:3" x14ac:dyDescent="0.2">
      <c r="B771" s="945"/>
      <c r="C771" s="945"/>
    </row>
    <row r="772" spans="2:3" x14ac:dyDescent="0.2">
      <c r="B772" s="945"/>
      <c r="C772" s="945"/>
    </row>
    <row r="773" spans="2:3" x14ac:dyDescent="0.2">
      <c r="B773" s="945"/>
      <c r="C773" s="945"/>
    </row>
    <row r="774" spans="2:3" x14ac:dyDescent="0.2">
      <c r="B774" s="945"/>
      <c r="C774" s="945"/>
    </row>
    <row r="775" spans="2:3" x14ac:dyDescent="0.2">
      <c r="B775" s="945"/>
      <c r="C775" s="945"/>
    </row>
    <row r="776" spans="2:3" x14ac:dyDescent="0.2">
      <c r="B776" s="945"/>
      <c r="C776" s="945"/>
    </row>
    <row r="777" spans="2:3" x14ac:dyDescent="0.2">
      <c r="B777" s="945"/>
      <c r="C777" s="945"/>
    </row>
    <row r="778" spans="2:3" x14ac:dyDescent="0.2">
      <c r="B778" s="945"/>
      <c r="C778" s="945"/>
    </row>
    <row r="779" spans="2:3" x14ac:dyDescent="0.2">
      <c r="B779" s="945"/>
      <c r="C779" s="945"/>
    </row>
    <row r="780" spans="2:3" x14ac:dyDescent="0.2">
      <c r="B780" s="945"/>
      <c r="C780" s="945"/>
    </row>
    <row r="781" spans="2:3" x14ac:dyDescent="0.2">
      <c r="B781" s="945"/>
      <c r="C781" s="945"/>
    </row>
    <row r="782" spans="2:3" x14ac:dyDescent="0.2">
      <c r="B782" s="945"/>
      <c r="C782" s="945"/>
    </row>
    <row r="783" spans="2:3" x14ac:dyDescent="0.2">
      <c r="B783" s="945"/>
      <c r="C783" s="945"/>
    </row>
    <row r="784" spans="2:3" x14ac:dyDescent="0.2">
      <c r="B784" s="945"/>
      <c r="C784" s="945"/>
    </row>
    <row r="785" spans="2:3" x14ac:dyDescent="0.2">
      <c r="B785" s="945"/>
      <c r="C785" s="945"/>
    </row>
    <row r="786" spans="2:3" x14ac:dyDescent="0.2">
      <c r="B786" s="945"/>
      <c r="C786" s="945"/>
    </row>
    <row r="787" spans="2:3" x14ac:dyDescent="0.2">
      <c r="B787" s="945"/>
      <c r="C787" s="945"/>
    </row>
    <row r="788" spans="2:3" x14ac:dyDescent="0.2">
      <c r="B788" s="945"/>
      <c r="C788" s="945"/>
    </row>
    <row r="789" spans="2:3" x14ac:dyDescent="0.2">
      <c r="B789" s="945"/>
      <c r="C789" s="945"/>
    </row>
    <row r="790" spans="2:3" x14ac:dyDescent="0.2">
      <c r="B790" s="945"/>
      <c r="C790" s="945"/>
    </row>
    <row r="791" spans="2:3" x14ac:dyDescent="0.2">
      <c r="B791" s="945"/>
      <c r="C791" s="945"/>
    </row>
    <row r="792" spans="2:3" x14ac:dyDescent="0.2">
      <c r="B792" s="945"/>
      <c r="C792" s="945"/>
    </row>
    <row r="793" spans="2:3" x14ac:dyDescent="0.2">
      <c r="B793" s="945"/>
      <c r="C793" s="945"/>
    </row>
    <row r="794" spans="2:3" x14ac:dyDescent="0.2">
      <c r="B794" s="945"/>
      <c r="C794" s="945"/>
    </row>
    <row r="795" spans="2:3" x14ac:dyDescent="0.2">
      <c r="B795" s="945"/>
      <c r="C795" s="945"/>
    </row>
    <row r="796" spans="2:3" x14ac:dyDescent="0.2">
      <c r="B796" s="945"/>
      <c r="C796" s="945"/>
    </row>
    <row r="797" spans="2:3" x14ac:dyDescent="0.2">
      <c r="B797" s="945"/>
      <c r="C797" s="945"/>
    </row>
    <row r="798" spans="2:3" x14ac:dyDescent="0.2">
      <c r="B798" s="945"/>
      <c r="C798" s="945"/>
    </row>
    <row r="799" spans="2:3" x14ac:dyDescent="0.2">
      <c r="B799" s="945"/>
      <c r="C799" s="945"/>
    </row>
    <row r="800" spans="2:3" x14ac:dyDescent="0.2">
      <c r="B800" s="945"/>
      <c r="C800" s="945"/>
    </row>
    <row r="801" spans="2:3" x14ac:dyDescent="0.2">
      <c r="B801" s="945"/>
      <c r="C801" s="945"/>
    </row>
    <row r="802" spans="2:3" x14ac:dyDescent="0.2">
      <c r="B802" s="945"/>
      <c r="C802" s="945"/>
    </row>
    <row r="803" spans="2:3" x14ac:dyDescent="0.2">
      <c r="B803" s="945"/>
      <c r="C803" s="945"/>
    </row>
    <row r="804" spans="2:3" x14ac:dyDescent="0.2">
      <c r="B804" s="945"/>
      <c r="C804" s="945"/>
    </row>
    <row r="805" spans="2:3" x14ac:dyDescent="0.2">
      <c r="B805" s="945"/>
      <c r="C805" s="945"/>
    </row>
    <row r="806" spans="2:3" x14ac:dyDescent="0.2">
      <c r="B806" s="945"/>
      <c r="C806" s="945"/>
    </row>
    <row r="807" spans="2:3" x14ac:dyDescent="0.2">
      <c r="B807" s="945"/>
      <c r="C807" s="945"/>
    </row>
    <row r="808" spans="2:3" x14ac:dyDescent="0.2">
      <c r="B808" s="945"/>
      <c r="C808" s="945"/>
    </row>
    <row r="809" spans="2:3" x14ac:dyDescent="0.2">
      <c r="B809" s="945"/>
      <c r="C809" s="945"/>
    </row>
    <row r="810" spans="2:3" x14ac:dyDescent="0.2">
      <c r="B810" s="945"/>
      <c r="C810" s="945"/>
    </row>
    <row r="811" spans="2:3" x14ac:dyDescent="0.2">
      <c r="B811" s="945"/>
      <c r="C811" s="945"/>
    </row>
    <row r="812" spans="2:3" x14ac:dyDescent="0.2">
      <c r="B812" s="945"/>
      <c r="C812" s="945"/>
    </row>
    <row r="813" spans="2:3" x14ac:dyDescent="0.2">
      <c r="B813" s="945"/>
      <c r="C813" s="945"/>
    </row>
    <row r="814" spans="2:3" x14ac:dyDescent="0.2">
      <c r="B814" s="945"/>
      <c r="C814" s="945"/>
    </row>
    <row r="815" spans="2:3" x14ac:dyDescent="0.2">
      <c r="B815" s="945"/>
      <c r="C815" s="945"/>
    </row>
    <row r="816" spans="2:3" x14ac:dyDescent="0.2">
      <c r="B816" s="945"/>
      <c r="C816" s="945"/>
    </row>
    <row r="817" spans="2:3" x14ac:dyDescent="0.2">
      <c r="B817" s="945"/>
      <c r="C817" s="945"/>
    </row>
    <row r="818" spans="2:3" x14ac:dyDescent="0.2">
      <c r="B818" s="945"/>
      <c r="C818" s="945"/>
    </row>
    <row r="819" spans="2:3" x14ac:dyDescent="0.2">
      <c r="B819" s="945"/>
      <c r="C819" s="945"/>
    </row>
    <row r="820" spans="2:3" x14ac:dyDescent="0.2">
      <c r="B820" s="945"/>
      <c r="C820" s="945"/>
    </row>
    <row r="821" spans="2:3" x14ac:dyDescent="0.2">
      <c r="B821" s="945"/>
      <c r="C821" s="945"/>
    </row>
    <row r="822" spans="2:3" x14ac:dyDescent="0.2">
      <c r="B822" s="945"/>
      <c r="C822" s="945"/>
    </row>
    <row r="823" spans="2:3" x14ac:dyDescent="0.2">
      <c r="B823" s="945"/>
      <c r="C823" s="945"/>
    </row>
    <row r="824" spans="2:3" x14ac:dyDescent="0.2">
      <c r="B824" s="945"/>
      <c r="C824" s="945"/>
    </row>
    <row r="825" spans="2:3" x14ac:dyDescent="0.2">
      <c r="B825" s="945"/>
      <c r="C825" s="945"/>
    </row>
    <row r="826" spans="2:3" x14ac:dyDescent="0.2">
      <c r="B826" s="945"/>
      <c r="C826" s="945"/>
    </row>
    <row r="827" spans="2:3" x14ac:dyDescent="0.2">
      <c r="B827" s="945"/>
      <c r="C827" s="945"/>
    </row>
    <row r="828" spans="2:3" x14ac:dyDescent="0.2">
      <c r="B828" s="945"/>
      <c r="C828" s="945"/>
    </row>
    <row r="829" spans="2:3" x14ac:dyDescent="0.2">
      <c r="B829" s="945"/>
      <c r="C829" s="945"/>
    </row>
    <row r="830" spans="2:3" x14ac:dyDescent="0.2">
      <c r="B830" s="945"/>
      <c r="C830" s="945"/>
    </row>
    <row r="831" spans="2:3" x14ac:dyDescent="0.2">
      <c r="B831" s="945"/>
      <c r="C831" s="945"/>
    </row>
    <row r="832" spans="2:3" x14ac:dyDescent="0.2">
      <c r="B832" s="945"/>
      <c r="C832" s="945"/>
    </row>
    <row r="833" spans="2:3" x14ac:dyDescent="0.2">
      <c r="B833" s="945"/>
      <c r="C833" s="945"/>
    </row>
    <row r="834" spans="2:3" x14ac:dyDescent="0.2">
      <c r="B834" s="945"/>
      <c r="C834" s="945"/>
    </row>
    <row r="835" spans="2:3" x14ac:dyDescent="0.2">
      <c r="B835" s="945"/>
      <c r="C835" s="945"/>
    </row>
    <row r="836" spans="2:3" x14ac:dyDescent="0.2">
      <c r="B836" s="945"/>
      <c r="C836" s="945"/>
    </row>
    <row r="837" spans="2:3" x14ac:dyDescent="0.2">
      <c r="B837" s="945"/>
      <c r="C837" s="945"/>
    </row>
    <row r="838" spans="2:3" x14ac:dyDescent="0.2">
      <c r="B838" s="945"/>
      <c r="C838" s="945"/>
    </row>
    <row r="839" spans="2:3" x14ac:dyDescent="0.2">
      <c r="B839" s="945"/>
      <c r="C839" s="945"/>
    </row>
    <row r="840" spans="2:3" x14ac:dyDescent="0.2">
      <c r="B840" s="945"/>
      <c r="C840" s="945"/>
    </row>
    <row r="841" spans="2:3" x14ac:dyDescent="0.2">
      <c r="B841" s="945"/>
      <c r="C841" s="945"/>
    </row>
    <row r="842" spans="2:3" x14ac:dyDescent="0.2">
      <c r="B842" s="945"/>
      <c r="C842" s="945"/>
    </row>
    <row r="843" spans="2:3" x14ac:dyDescent="0.2">
      <c r="B843" s="945"/>
      <c r="C843" s="945"/>
    </row>
    <row r="844" spans="2:3" x14ac:dyDescent="0.2">
      <c r="B844" s="945"/>
      <c r="C844" s="945"/>
    </row>
    <row r="845" spans="2:3" x14ac:dyDescent="0.2">
      <c r="B845" s="945"/>
      <c r="C845" s="945"/>
    </row>
    <row r="846" spans="2:3" x14ac:dyDescent="0.2">
      <c r="B846" s="945"/>
      <c r="C846" s="945"/>
    </row>
    <row r="847" spans="2:3" x14ac:dyDescent="0.2">
      <c r="B847" s="945"/>
      <c r="C847" s="945"/>
    </row>
    <row r="848" spans="2:3" x14ac:dyDescent="0.2">
      <c r="B848" s="945"/>
      <c r="C848" s="945"/>
    </row>
    <row r="849" spans="2:3" x14ac:dyDescent="0.2">
      <c r="B849" s="945"/>
      <c r="C849" s="945"/>
    </row>
    <row r="850" spans="2:3" x14ac:dyDescent="0.2">
      <c r="B850" s="945"/>
      <c r="C850" s="945"/>
    </row>
    <row r="851" spans="2:3" x14ac:dyDescent="0.2">
      <c r="B851" s="945"/>
      <c r="C851" s="945"/>
    </row>
    <row r="852" spans="2:3" x14ac:dyDescent="0.2">
      <c r="B852" s="945"/>
      <c r="C852" s="945"/>
    </row>
    <row r="853" spans="2:3" x14ac:dyDescent="0.2">
      <c r="B853" s="945"/>
      <c r="C853" s="945"/>
    </row>
    <row r="854" spans="2:3" x14ac:dyDescent="0.2">
      <c r="B854" s="945"/>
      <c r="C854" s="945"/>
    </row>
    <row r="855" spans="2:3" x14ac:dyDescent="0.2">
      <c r="B855" s="945"/>
      <c r="C855" s="945"/>
    </row>
    <row r="856" spans="2:3" x14ac:dyDescent="0.2">
      <c r="B856" s="945"/>
      <c r="C856" s="945"/>
    </row>
    <row r="857" spans="2:3" x14ac:dyDescent="0.2">
      <c r="B857" s="945"/>
      <c r="C857" s="945"/>
    </row>
    <row r="858" spans="2:3" x14ac:dyDescent="0.2">
      <c r="B858" s="945"/>
      <c r="C858" s="945"/>
    </row>
    <row r="859" spans="2:3" x14ac:dyDescent="0.2">
      <c r="B859" s="945"/>
      <c r="C859" s="945"/>
    </row>
    <row r="860" spans="2:3" x14ac:dyDescent="0.2">
      <c r="B860" s="945"/>
      <c r="C860" s="945"/>
    </row>
    <row r="861" spans="2:3" x14ac:dyDescent="0.2">
      <c r="B861" s="945"/>
      <c r="C861" s="945"/>
    </row>
    <row r="862" spans="2:3" x14ac:dyDescent="0.2">
      <c r="B862" s="945"/>
      <c r="C862" s="945"/>
    </row>
    <row r="863" spans="2:3" x14ac:dyDescent="0.2">
      <c r="B863" s="945"/>
      <c r="C863" s="945"/>
    </row>
    <row r="864" spans="2:3" x14ac:dyDescent="0.2">
      <c r="B864" s="945"/>
      <c r="C864" s="945"/>
    </row>
    <row r="865" spans="2:3" x14ac:dyDescent="0.2">
      <c r="B865" s="945"/>
      <c r="C865" s="945"/>
    </row>
    <row r="866" spans="2:3" x14ac:dyDescent="0.2">
      <c r="B866" s="945"/>
      <c r="C866" s="945"/>
    </row>
    <row r="867" spans="2:3" x14ac:dyDescent="0.2">
      <c r="B867" s="945"/>
      <c r="C867" s="945"/>
    </row>
    <row r="868" spans="2:3" x14ac:dyDescent="0.2">
      <c r="B868" s="945"/>
      <c r="C868" s="945"/>
    </row>
    <row r="869" spans="2:3" x14ac:dyDescent="0.2">
      <c r="B869" s="945"/>
      <c r="C869" s="945"/>
    </row>
    <row r="870" spans="2:3" x14ac:dyDescent="0.2">
      <c r="B870" s="945"/>
      <c r="C870" s="945"/>
    </row>
    <row r="871" spans="2:3" x14ac:dyDescent="0.2">
      <c r="B871" s="945"/>
      <c r="C871" s="945"/>
    </row>
    <row r="872" spans="2:3" x14ac:dyDescent="0.2">
      <c r="B872" s="945"/>
      <c r="C872" s="945"/>
    </row>
    <row r="873" spans="2:3" x14ac:dyDescent="0.2">
      <c r="B873" s="945"/>
      <c r="C873" s="945"/>
    </row>
    <row r="874" spans="2:3" x14ac:dyDescent="0.2">
      <c r="B874" s="945"/>
      <c r="C874" s="945"/>
    </row>
    <row r="875" spans="2:3" x14ac:dyDescent="0.2">
      <c r="B875" s="945"/>
      <c r="C875" s="945"/>
    </row>
    <row r="876" spans="2:3" x14ac:dyDescent="0.2">
      <c r="B876" s="945"/>
      <c r="C876" s="945"/>
    </row>
    <row r="877" spans="2:3" x14ac:dyDescent="0.2">
      <c r="B877" s="945"/>
      <c r="C877" s="945"/>
    </row>
    <row r="878" spans="2:3" x14ac:dyDescent="0.2">
      <c r="B878" s="945"/>
      <c r="C878" s="945"/>
    </row>
    <row r="879" spans="2:3" x14ac:dyDescent="0.2">
      <c r="B879" s="945"/>
      <c r="C879" s="945"/>
    </row>
    <row r="880" spans="2:3" x14ac:dyDescent="0.2">
      <c r="B880" s="945"/>
      <c r="C880" s="945"/>
    </row>
    <row r="881" spans="2:3" x14ac:dyDescent="0.2">
      <c r="B881" s="945"/>
      <c r="C881" s="945"/>
    </row>
    <row r="882" spans="2:3" x14ac:dyDescent="0.2">
      <c r="B882" s="945"/>
      <c r="C882" s="945"/>
    </row>
    <row r="883" spans="2:3" x14ac:dyDescent="0.2">
      <c r="B883" s="945"/>
      <c r="C883" s="945"/>
    </row>
    <row r="884" spans="2:3" x14ac:dyDescent="0.2">
      <c r="B884" s="945"/>
      <c r="C884" s="945"/>
    </row>
    <row r="885" spans="2:3" x14ac:dyDescent="0.2">
      <c r="B885" s="945"/>
      <c r="C885" s="945"/>
    </row>
    <row r="886" spans="2:3" x14ac:dyDescent="0.2">
      <c r="B886" s="945"/>
      <c r="C886" s="945"/>
    </row>
    <row r="887" spans="2:3" x14ac:dyDescent="0.2">
      <c r="B887" s="945"/>
      <c r="C887" s="945"/>
    </row>
    <row r="888" spans="2:3" x14ac:dyDescent="0.2">
      <c r="B888" s="945"/>
      <c r="C888" s="945"/>
    </row>
    <row r="889" spans="2:3" x14ac:dyDescent="0.2">
      <c r="B889" s="945"/>
      <c r="C889" s="945"/>
    </row>
    <row r="890" spans="2:3" x14ac:dyDescent="0.2">
      <c r="B890" s="945"/>
      <c r="C890" s="945"/>
    </row>
    <row r="891" spans="2:3" x14ac:dyDescent="0.2">
      <c r="B891" s="945"/>
      <c r="C891" s="945"/>
    </row>
    <row r="892" spans="2:3" x14ac:dyDescent="0.2">
      <c r="B892" s="945"/>
      <c r="C892" s="945"/>
    </row>
    <row r="893" spans="2:3" x14ac:dyDescent="0.2">
      <c r="B893" s="945"/>
      <c r="C893" s="945"/>
    </row>
    <row r="894" spans="2:3" x14ac:dyDescent="0.2">
      <c r="B894" s="945"/>
      <c r="C894" s="945"/>
    </row>
    <row r="895" spans="2:3" x14ac:dyDescent="0.2">
      <c r="B895" s="945"/>
      <c r="C895" s="945"/>
    </row>
    <row r="896" spans="2:3" x14ac:dyDescent="0.2">
      <c r="B896" s="945"/>
      <c r="C896" s="945"/>
    </row>
    <row r="897" spans="2:3" x14ac:dyDescent="0.2">
      <c r="B897" s="945"/>
      <c r="C897" s="945"/>
    </row>
    <row r="898" spans="2:3" x14ac:dyDescent="0.2">
      <c r="B898" s="945"/>
      <c r="C898" s="945"/>
    </row>
    <row r="899" spans="2:3" x14ac:dyDescent="0.2">
      <c r="B899" s="945"/>
      <c r="C899" s="945"/>
    </row>
    <row r="900" spans="2:3" x14ac:dyDescent="0.2">
      <c r="B900" s="945"/>
      <c r="C900" s="945"/>
    </row>
    <row r="901" spans="2:3" x14ac:dyDescent="0.2">
      <c r="B901" s="945"/>
      <c r="C901" s="945"/>
    </row>
    <row r="902" spans="2:3" x14ac:dyDescent="0.2">
      <c r="B902" s="945"/>
      <c r="C902" s="945"/>
    </row>
    <row r="903" spans="2:3" x14ac:dyDescent="0.2">
      <c r="B903" s="945"/>
      <c r="C903" s="945"/>
    </row>
    <row r="904" spans="2:3" x14ac:dyDescent="0.2">
      <c r="B904" s="945"/>
      <c r="C904" s="945"/>
    </row>
    <row r="905" spans="2:3" x14ac:dyDescent="0.2">
      <c r="B905" s="945"/>
      <c r="C905" s="945"/>
    </row>
    <row r="906" spans="2:3" x14ac:dyDescent="0.2">
      <c r="B906" s="945"/>
      <c r="C906" s="945"/>
    </row>
    <row r="907" spans="2:3" x14ac:dyDescent="0.2">
      <c r="B907" s="945"/>
      <c r="C907" s="945"/>
    </row>
    <row r="908" spans="2:3" x14ac:dyDescent="0.2">
      <c r="B908" s="945"/>
      <c r="C908" s="945"/>
    </row>
    <row r="909" spans="2:3" x14ac:dyDescent="0.2">
      <c r="B909" s="945"/>
      <c r="C909" s="945"/>
    </row>
    <row r="910" spans="2:3" x14ac:dyDescent="0.2">
      <c r="B910" s="945"/>
      <c r="C910" s="945"/>
    </row>
    <row r="911" spans="2:3" x14ac:dyDescent="0.2">
      <c r="B911" s="945"/>
      <c r="C911" s="945"/>
    </row>
    <row r="912" spans="2:3" x14ac:dyDescent="0.2">
      <c r="B912" s="945"/>
      <c r="C912" s="945"/>
    </row>
    <row r="913" spans="2:3" x14ac:dyDescent="0.2">
      <c r="B913" s="945"/>
      <c r="C913" s="945"/>
    </row>
    <row r="914" spans="2:3" x14ac:dyDescent="0.2">
      <c r="B914" s="945"/>
      <c r="C914" s="945"/>
    </row>
    <row r="915" spans="2:3" x14ac:dyDescent="0.2">
      <c r="B915" s="945"/>
      <c r="C915" s="945"/>
    </row>
    <row r="916" spans="2:3" x14ac:dyDescent="0.2">
      <c r="B916" s="945"/>
      <c r="C916" s="945"/>
    </row>
    <row r="917" spans="2:3" x14ac:dyDescent="0.2">
      <c r="B917" s="945"/>
      <c r="C917" s="945"/>
    </row>
    <row r="918" spans="2:3" x14ac:dyDescent="0.2">
      <c r="B918" s="945"/>
      <c r="C918" s="945"/>
    </row>
    <row r="919" spans="2:3" x14ac:dyDescent="0.2">
      <c r="B919" s="945"/>
      <c r="C919" s="945"/>
    </row>
    <row r="920" spans="2:3" x14ac:dyDescent="0.2">
      <c r="B920" s="945"/>
      <c r="C920" s="945"/>
    </row>
    <row r="921" spans="2:3" x14ac:dyDescent="0.2">
      <c r="B921" s="945"/>
      <c r="C921" s="945"/>
    </row>
    <row r="922" spans="2:3" x14ac:dyDescent="0.2">
      <c r="B922" s="945"/>
      <c r="C922" s="945"/>
    </row>
    <row r="923" spans="2:3" x14ac:dyDescent="0.2">
      <c r="B923" s="945"/>
      <c r="C923" s="945"/>
    </row>
    <row r="924" spans="2:3" x14ac:dyDescent="0.2">
      <c r="B924" s="945"/>
      <c r="C924" s="945"/>
    </row>
    <row r="925" spans="2:3" x14ac:dyDescent="0.2">
      <c r="B925" s="945"/>
      <c r="C925" s="945"/>
    </row>
    <row r="926" spans="2:3" x14ac:dyDescent="0.2">
      <c r="B926" s="945"/>
      <c r="C926" s="945"/>
    </row>
    <row r="927" spans="2:3" x14ac:dyDescent="0.2">
      <c r="B927" s="945"/>
      <c r="C927" s="945"/>
    </row>
    <row r="928" spans="2:3" x14ac:dyDescent="0.2">
      <c r="B928" s="945"/>
      <c r="C928" s="945"/>
    </row>
    <row r="929" spans="2:3" x14ac:dyDescent="0.2">
      <c r="B929" s="945"/>
      <c r="C929" s="945"/>
    </row>
    <row r="930" spans="2:3" x14ac:dyDescent="0.2">
      <c r="B930" s="945"/>
      <c r="C930" s="945"/>
    </row>
    <row r="931" spans="2:3" x14ac:dyDescent="0.2">
      <c r="B931" s="945"/>
      <c r="C931" s="945"/>
    </row>
    <row r="932" spans="2:3" x14ac:dyDescent="0.2">
      <c r="B932" s="945"/>
      <c r="C932" s="945"/>
    </row>
    <row r="933" spans="2:3" x14ac:dyDescent="0.2">
      <c r="B933" s="945"/>
      <c r="C933" s="945"/>
    </row>
    <row r="934" spans="2:3" x14ac:dyDescent="0.2">
      <c r="B934" s="945"/>
      <c r="C934" s="945"/>
    </row>
    <row r="935" spans="2:3" x14ac:dyDescent="0.2">
      <c r="B935" s="945"/>
      <c r="C935" s="945"/>
    </row>
    <row r="936" spans="2:3" x14ac:dyDescent="0.2">
      <c r="B936" s="945"/>
      <c r="C936" s="945"/>
    </row>
    <row r="937" spans="2:3" x14ac:dyDescent="0.2">
      <c r="B937" s="945"/>
      <c r="C937" s="945"/>
    </row>
    <row r="938" spans="2:3" x14ac:dyDescent="0.2">
      <c r="B938" s="945"/>
      <c r="C938" s="945"/>
    </row>
    <row r="939" spans="2:3" x14ac:dyDescent="0.2">
      <c r="B939" s="945"/>
      <c r="C939" s="945"/>
    </row>
    <row r="940" spans="2:3" x14ac:dyDescent="0.2">
      <c r="B940" s="945"/>
      <c r="C940" s="945"/>
    </row>
    <row r="941" spans="2:3" x14ac:dyDescent="0.2">
      <c r="B941" s="945"/>
      <c r="C941" s="945"/>
    </row>
    <row r="942" spans="2:3" x14ac:dyDescent="0.2">
      <c r="B942" s="945"/>
      <c r="C942" s="945"/>
    </row>
    <row r="943" spans="2:3" x14ac:dyDescent="0.2">
      <c r="B943" s="945"/>
      <c r="C943" s="945"/>
    </row>
    <row r="944" spans="2:3" x14ac:dyDescent="0.2">
      <c r="B944" s="945"/>
      <c r="C944" s="945"/>
    </row>
    <row r="945" spans="2:3" x14ac:dyDescent="0.2">
      <c r="B945" s="945"/>
      <c r="C945" s="945"/>
    </row>
    <row r="946" spans="2:3" x14ac:dyDescent="0.2">
      <c r="B946" s="945"/>
      <c r="C946" s="945"/>
    </row>
    <row r="947" spans="2:3" x14ac:dyDescent="0.2">
      <c r="B947" s="945"/>
      <c r="C947" s="945"/>
    </row>
    <row r="948" spans="2:3" x14ac:dyDescent="0.2">
      <c r="B948" s="945"/>
      <c r="C948" s="945"/>
    </row>
    <row r="949" spans="2:3" x14ac:dyDescent="0.2">
      <c r="B949" s="945"/>
      <c r="C949" s="945"/>
    </row>
    <row r="950" spans="2:3" x14ac:dyDescent="0.2">
      <c r="B950" s="945"/>
      <c r="C950" s="945"/>
    </row>
    <row r="951" spans="2:3" x14ac:dyDescent="0.2">
      <c r="B951" s="945"/>
      <c r="C951" s="945"/>
    </row>
    <row r="952" spans="2:3" x14ac:dyDescent="0.2">
      <c r="B952" s="945"/>
      <c r="C952" s="945"/>
    </row>
    <row r="953" spans="2:3" x14ac:dyDescent="0.2">
      <c r="B953" s="945"/>
      <c r="C953" s="945"/>
    </row>
    <row r="954" spans="2:3" x14ac:dyDescent="0.2">
      <c r="B954" s="945"/>
      <c r="C954" s="945"/>
    </row>
    <row r="955" spans="2:3" x14ac:dyDescent="0.2">
      <c r="B955" s="945"/>
      <c r="C955" s="945"/>
    </row>
    <row r="956" spans="2:3" x14ac:dyDescent="0.2">
      <c r="B956" s="945"/>
      <c r="C956" s="945"/>
    </row>
    <row r="957" spans="2:3" x14ac:dyDescent="0.2">
      <c r="B957" s="945"/>
      <c r="C957" s="945"/>
    </row>
    <row r="958" spans="2:3" x14ac:dyDescent="0.2">
      <c r="B958" s="945"/>
      <c r="C958" s="945"/>
    </row>
    <row r="959" spans="2:3" x14ac:dyDescent="0.2">
      <c r="B959" s="945"/>
      <c r="C959" s="945"/>
    </row>
    <row r="960" spans="2:3" x14ac:dyDescent="0.2">
      <c r="B960" s="945"/>
      <c r="C960" s="945"/>
    </row>
    <row r="961" spans="2:3" x14ac:dyDescent="0.2">
      <c r="B961" s="945"/>
      <c r="C961" s="945"/>
    </row>
    <row r="962" spans="2:3" x14ac:dyDescent="0.2">
      <c r="B962" s="945"/>
      <c r="C962" s="945"/>
    </row>
    <row r="963" spans="2:3" x14ac:dyDescent="0.2">
      <c r="B963" s="945"/>
      <c r="C963" s="945"/>
    </row>
    <row r="964" spans="2:3" x14ac:dyDescent="0.2">
      <c r="B964" s="945"/>
      <c r="C964" s="945"/>
    </row>
    <row r="965" spans="2:3" x14ac:dyDescent="0.2">
      <c r="B965" s="945"/>
      <c r="C965" s="945"/>
    </row>
    <row r="966" spans="2:3" x14ac:dyDescent="0.2">
      <c r="B966" s="945"/>
      <c r="C966" s="945"/>
    </row>
    <row r="967" spans="2:3" x14ac:dyDescent="0.2">
      <c r="B967" s="945"/>
      <c r="C967" s="945"/>
    </row>
    <row r="968" spans="2:3" x14ac:dyDescent="0.2">
      <c r="B968" s="945"/>
      <c r="C968" s="945"/>
    </row>
    <row r="969" spans="2:3" x14ac:dyDescent="0.2">
      <c r="B969" s="945"/>
      <c r="C969" s="945"/>
    </row>
    <row r="970" spans="2:3" x14ac:dyDescent="0.2">
      <c r="B970" s="945"/>
      <c r="C970" s="945"/>
    </row>
    <row r="971" spans="2:3" x14ac:dyDescent="0.2">
      <c r="B971" s="945"/>
      <c r="C971" s="945"/>
    </row>
    <row r="972" spans="2:3" x14ac:dyDescent="0.2">
      <c r="B972" s="945"/>
      <c r="C972" s="945"/>
    </row>
    <row r="973" spans="2:3" x14ac:dyDescent="0.2">
      <c r="B973" s="945"/>
      <c r="C973" s="945"/>
    </row>
    <row r="974" spans="2:3" x14ac:dyDescent="0.2">
      <c r="B974" s="945"/>
      <c r="C974" s="945"/>
    </row>
    <row r="975" spans="2:3" x14ac:dyDescent="0.2">
      <c r="B975" s="945"/>
      <c r="C975" s="945"/>
    </row>
    <row r="976" spans="2:3" x14ac:dyDescent="0.2">
      <c r="B976" s="945"/>
      <c r="C976" s="945"/>
    </row>
    <row r="977" spans="2:3" x14ac:dyDescent="0.2">
      <c r="B977" s="945"/>
      <c r="C977" s="945"/>
    </row>
    <row r="978" spans="2:3" x14ac:dyDescent="0.2">
      <c r="B978" s="945"/>
      <c r="C978" s="945"/>
    </row>
    <row r="979" spans="2:3" x14ac:dyDescent="0.2">
      <c r="B979" s="945"/>
      <c r="C979" s="945"/>
    </row>
    <row r="980" spans="2:3" x14ac:dyDescent="0.2">
      <c r="B980" s="945"/>
      <c r="C980" s="945"/>
    </row>
    <row r="981" spans="2:3" x14ac:dyDescent="0.2">
      <c r="B981" s="945"/>
      <c r="C981" s="945"/>
    </row>
    <row r="982" spans="2:3" x14ac:dyDescent="0.2">
      <c r="B982" s="945"/>
      <c r="C982" s="945"/>
    </row>
    <row r="983" spans="2:3" x14ac:dyDescent="0.2">
      <c r="B983" s="945"/>
      <c r="C983" s="945"/>
    </row>
    <row r="984" spans="2:3" x14ac:dyDescent="0.2">
      <c r="B984" s="945"/>
      <c r="C984" s="945"/>
    </row>
    <row r="985" spans="2:3" x14ac:dyDescent="0.2">
      <c r="B985" s="945"/>
      <c r="C985" s="945"/>
    </row>
    <row r="986" spans="2:3" x14ac:dyDescent="0.2">
      <c r="B986" s="945"/>
      <c r="C986" s="945"/>
    </row>
    <row r="987" spans="2:3" x14ac:dyDescent="0.2">
      <c r="B987" s="945"/>
      <c r="C987" s="945"/>
    </row>
    <row r="988" spans="2:3" x14ac:dyDescent="0.2">
      <c r="B988" s="945"/>
      <c r="C988" s="945"/>
    </row>
    <row r="989" spans="2:3" x14ac:dyDescent="0.2">
      <c r="B989" s="945"/>
      <c r="C989" s="945"/>
    </row>
    <row r="990" spans="2:3" x14ac:dyDescent="0.2">
      <c r="B990" s="945"/>
      <c r="C990" s="945"/>
    </row>
    <row r="991" spans="2:3" x14ac:dyDescent="0.2">
      <c r="B991" s="945"/>
      <c r="C991" s="945"/>
    </row>
    <row r="992" spans="2:3" x14ac:dyDescent="0.2">
      <c r="B992" s="945"/>
      <c r="C992" s="945"/>
    </row>
    <row r="993" spans="2:3" x14ac:dyDescent="0.2">
      <c r="B993" s="945"/>
      <c r="C993" s="945"/>
    </row>
    <row r="994" spans="2:3" x14ac:dyDescent="0.2">
      <c r="B994" s="945"/>
      <c r="C994" s="945"/>
    </row>
    <row r="995" spans="2:3" x14ac:dyDescent="0.2">
      <c r="B995" s="945"/>
      <c r="C995" s="945"/>
    </row>
    <row r="996" spans="2:3" x14ac:dyDescent="0.2">
      <c r="B996" s="945"/>
      <c r="C996" s="945"/>
    </row>
    <row r="997" spans="2:3" x14ac:dyDescent="0.2">
      <c r="B997" s="945"/>
      <c r="C997" s="945"/>
    </row>
    <row r="998" spans="2:3" x14ac:dyDescent="0.2">
      <c r="B998" s="945"/>
      <c r="C998" s="945"/>
    </row>
    <row r="999" spans="2:3" x14ac:dyDescent="0.2">
      <c r="B999" s="945"/>
      <c r="C999" s="945"/>
    </row>
    <row r="1000" spans="2:3" x14ac:dyDescent="0.2">
      <c r="B1000" s="945"/>
      <c r="C1000" s="945"/>
    </row>
    <row r="1001" spans="2:3" x14ac:dyDescent="0.2">
      <c r="B1001" s="945"/>
      <c r="C1001" s="945"/>
    </row>
    <row r="1002" spans="2:3" x14ac:dyDescent="0.2">
      <c r="B1002" s="945"/>
      <c r="C1002" s="945"/>
    </row>
    <row r="1003" spans="2:3" x14ac:dyDescent="0.2">
      <c r="B1003" s="945"/>
      <c r="C1003" s="945"/>
    </row>
    <row r="1004" spans="2:3" x14ac:dyDescent="0.2">
      <c r="B1004" s="945"/>
      <c r="C1004" s="945"/>
    </row>
    <row r="1005" spans="2:3" x14ac:dyDescent="0.2">
      <c r="B1005" s="945"/>
      <c r="C1005" s="945"/>
    </row>
    <row r="1006" spans="2:3" x14ac:dyDescent="0.2">
      <c r="B1006" s="945"/>
      <c r="C1006" s="945"/>
    </row>
    <row r="1007" spans="2:3" x14ac:dyDescent="0.2">
      <c r="B1007" s="945"/>
      <c r="C1007" s="945"/>
    </row>
    <row r="1008" spans="2:3" x14ac:dyDescent="0.2">
      <c r="B1008" s="945"/>
      <c r="C1008" s="945"/>
    </row>
    <row r="1009" spans="2:3" x14ac:dyDescent="0.2">
      <c r="B1009" s="945"/>
      <c r="C1009" s="945"/>
    </row>
    <row r="1010" spans="2:3" x14ac:dyDescent="0.2">
      <c r="B1010" s="945"/>
      <c r="C1010" s="945"/>
    </row>
    <row r="1011" spans="2:3" x14ac:dyDescent="0.2">
      <c r="B1011" s="945"/>
      <c r="C1011" s="945"/>
    </row>
    <row r="1012" spans="2:3" x14ac:dyDescent="0.2">
      <c r="B1012" s="945"/>
      <c r="C1012" s="945"/>
    </row>
    <row r="1013" spans="2:3" x14ac:dyDescent="0.2">
      <c r="B1013" s="945"/>
      <c r="C1013" s="945"/>
    </row>
    <row r="1014" spans="2:3" x14ac:dyDescent="0.2">
      <c r="B1014" s="945"/>
      <c r="C1014" s="945"/>
    </row>
    <row r="1015" spans="2:3" x14ac:dyDescent="0.2">
      <c r="B1015" s="945"/>
      <c r="C1015" s="945"/>
    </row>
    <row r="1016" spans="2:3" x14ac:dyDescent="0.2">
      <c r="B1016" s="945"/>
      <c r="C1016" s="945"/>
    </row>
    <row r="1017" spans="2:3" x14ac:dyDescent="0.2">
      <c r="B1017" s="945"/>
      <c r="C1017" s="945"/>
    </row>
    <row r="1018" spans="2:3" x14ac:dyDescent="0.2">
      <c r="B1018" s="945"/>
      <c r="C1018" s="945"/>
    </row>
    <row r="1019" spans="2:3" x14ac:dyDescent="0.2">
      <c r="B1019" s="945"/>
      <c r="C1019" s="945"/>
    </row>
    <row r="1020" spans="2:3" x14ac:dyDescent="0.2">
      <c r="B1020" s="945"/>
      <c r="C1020" s="945"/>
    </row>
    <row r="1021" spans="2:3" x14ac:dyDescent="0.2">
      <c r="B1021" s="945"/>
      <c r="C1021" s="945"/>
    </row>
    <row r="1022" spans="2:3" x14ac:dyDescent="0.2">
      <c r="B1022" s="945"/>
      <c r="C1022" s="945"/>
    </row>
    <row r="1023" spans="2:3" x14ac:dyDescent="0.2">
      <c r="B1023" s="945"/>
      <c r="C1023" s="945"/>
    </row>
    <row r="1024" spans="2:3" x14ac:dyDescent="0.2">
      <c r="B1024" s="945"/>
      <c r="C1024" s="945"/>
    </row>
    <row r="1025" spans="2:3" x14ac:dyDescent="0.2">
      <c r="B1025" s="945"/>
      <c r="C1025" s="945"/>
    </row>
    <row r="1026" spans="2:3" x14ac:dyDescent="0.2">
      <c r="B1026" s="945"/>
      <c r="C1026" s="945"/>
    </row>
    <row r="1027" spans="2:3" x14ac:dyDescent="0.2">
      <c r="B1027" s="945"/>
      <c r="C1027" s="945"/>
    </row>
    <row r="1028" spans="2:3" x14ac:dyDescent="0.2">
      <c r="B1028" s="945"/>
      <c r="C1028" s="945"/>
    </row>
    <row r="1029" spans="2:3" x14ac:dyDescent="0.2">
      <c r="B1029" s="945"/>
      <c r="C1029" s="945"/>
    </row>
    <row r="1030" spans="2:3" x14ac:dyDescent="0.2">
      <c r="B1030" s="945"/>
      <c r="C1030" s="945"/>
    </row>
    <row r="1031" spans="2:3" x14ac:dyDescent="0.2">
      <c r="B1031" s="945"/>
      <c r="C1031" s="945"/>
    </row>
    <row r="1032" spans="2:3" x14ac:dyDescent="0.2">
      <c r="B1032" s="945"/>
      <c r="C1032" s="945"/>
    </row>
    <row r="1033" spans="2:3" x14ac:dyDescent="0.2">
      <c r="B1033" s="945"/>
      <c r="C1033" s="945"/>
    </row>
    <row r="1034" spans="2:3" x14ac:dyDescent="0.2">
      <c r="B1034" s="945"/>
      <c r="C1034" s="945"/>
    </row>
    <row r="1035" spans="2:3" x14ac:dyDescent="0.2">
      <c r="B1035" s="945"/>
      <c r="C1035" s="945"/>
    </row>
    <row r="1036" spans="2:3" x14ac:dyDescent="0.2">
      <c r="B1036" s="945"/>
      <c r="C1036" s="945"/>
    </row>
    <row r="1037" spans="2:3" x14ac:dyDescent="0.2">
      <c r="B1037" s="945"/>
      <c r="C1037" s="945"/>
    </row>
    <row r="1038" spans="2:3" x14ac:dyDescent="0.2">
      <c r="B1038" s="945"/>
      <c r="C1038" s="945"/>
    </row>
    <row r="1039" spans="2:3" x14ac:dyDescent="0.2">
      <c r="B1039" s="945"/>
      <c r="C1039" s="945"/>
    </row>
    <row r="1040" spans="2:3" x14ac:dyDescent="0.2">
      <c r="B1040" s="945"/>
      <c r="C1040" s="945"/>
    </row>
    <row r="1041" spans="2:3" x14ac:dyDescent="0.2">
      <c r="B1041" s="945"/>
      <c r="C1041" s="945"/>
    </row>
    <row r="1042" spans="2:3" x14ac:dyDescent="0.2">
      <c r="B1042" s="945"/>
      <c r="C1042" s="945"/>
    </row>
    <row r="1043" spans="2:3" x14ac:dyDescent="0.2">
      <c r="B1043" s="945"/>
      <c r="C1043" s="945"/>
    </row>
    <row r="1044" spans="2:3" x14ac:dyDescent="0.2">
      <c r="B1044" s="945"/>
      <c r="C1044" s="945"/>
    </row>
    <row r="1045" spans="2:3" x14ac:dyDescent="0.2">
      <c r="B1045" s="945"/>
      <c r="C1045" s="945"/>
    </row>
    <row r="1046" spans="2:3" x14ac:dyDescent="0.2">
      <c r="B1046" s="945"/>
      <c r="C1046" s="945"/>
    </row>
    <row r="1047" spans="2:3" x14ac:dyDescent="0.2">
      <c r="B1047" s="945"/>
      <c r="C1047" s="945"/>
    </row>
    <row r="1048" spans="2:3" x14ac:dyDescent="0.2">
      <c r="B1048" s="945"/>
      <c r="C1048" s="945"/>
    </row>
    <row r="1049" spans="2:3" x14ac:dyDescent="0.2">
      <c r="B1049" s="945"/>
      <c r="C1049" s="945"/>
    </row>
    <row r="1050" spans="2:3" x14ac:dyDescent="0.2">
      <c r="B1050" s="945"/>
      <c r="C1050" s="945"/>
    </row>
    <row r="1051" spans="2:3" x14ac:dyDescent="0.2">
      <c r="B1051" s="945"/>
      <c r="C1051" s="945"/>
    </row>
    <row r="1052" spans="2:3" x14ac:dyDescent="0.2">
      <c r="B1052" s="945"/>
      <c r="C1052" s="945"/>
    </row>
    <row r="1053" spans="2:3" x14ac:dyDescent="0.2">
      <c r="B1053" s="945"/>
      <c r="C1053" s="945"/>
    </row>
    <row r="1054" spans="2:3" x14ac:dyDescent="0.2">
      <c r="B1054" s="945"/>
      <c r="C1054" s="945"/>
    </row>
    <row r="1055" spans="2:3" x14ac:dyDescent="0.2">
      <c r="B1055" s="945"/>
      <c r="C1055" s="945"/>
    </row>
    <row r="1056" spans="2:3" x14ac:dyDescent="0.2">
      <c r="B1056" s="945"/>
      <c r="C1056" s="945"/>
    </row>
    <row r="1057" spans="2:3" x14ac:dyDescent="0.2">
      <c r="B1057" s="945"/>
      <c r="C1057" s="945"/>
    </row>
    <row r="1058" spans="2:3" x14ac:dyDescent="0.2">
      <c r="B1058" s="945"/>
      <c r="C1058" s="945"/>
    </row>
    <row r="1059" spans="2:3" x14ac:dyDescent="0.2">
      <c r="B1059" s="945"/>
      <c r="C1059" s="945"/>
    </row>
    <row r="1060" spans="2:3" x14ac:dyDescent="0.2">
      <c r="B1060" s="945"/>
      <c r="C1060" s="945"/>
    </row>
    <row r="1061" spans="2:3" x14ac:dyDescent="0.2">
      <c r="B1061" s="945"/>
      <c r="C1061" s="945"/>
    </row>
    <row r="1062" spans="2:3" x14ac:dyDescent="0.2">
      <c r="B1062" s="945"/>
      <c r="C1062" s="945"/>
    </row>
    <row r="1063" spans="2:3" x14ac:dyDescent="0.2">
      <c r="B1063" s="945"/>
      <c r="C1063" s="945"/>
    </row>
    <row r="1064" spans="2:3" x14ac:dyDescent="0.2">
      <c r="B1064" s="945"/>
      <c r="C1064" s="945"/>
    </row>
    <row r="1065" spans="2:3" x14ac:dyDescent="0.2">
      <c r="B1065" s="945"/>
      <c r="C1065" s="945"/>
    </row>
    <row r="1066" spans="2:3" x14ac:dyDescent="0.2">
      <c r="B1066" s="945"/>
      <c r="C1066" s="945"/>
    </row>
    <row r="1067" spans="2:3" x14ac:dyDescent="0.2">
      <c r="B1067" s="945"/>
      <c r="C1067" s="945"/>
    </row>
    <row r="1068" spans="2:3" x14ac:dyDescent="0.2">
      <c r="B1068" s="945"/>
      <c r="C1068" s="945"/>
    </row>
    <row r="1069" spans="2:3" x14ac:dyDescent="0.2">
      <c r="B1069" s="945"/>
      <c r="C1069" s="945"/>
    </row>
    <row r="1070" spans="2:3" x14ac:dyDescent="0.2">
      <c r="B1070" s="945"/>
      <c r="C1070" s="945"/>
    </row>
    <row r="1071" spans="2:3" x14ac:dyDescent="0.2">
      <c r="B1071" s="945"/>
      <c r="C1071" s="945"/>
    </row>
    <row r="1072" spans="2:3" x14ac:dyDescent="0.2">
      <c r="B1072" s="945"/>
      <c r="C1072" s="945"/>
    </row>
    <row r="1073" spans="2:3" x14ac:dyDescent="0.2">
      <c r="B1073" s="945"/>
      <c r="C1073" s="945"/>
    </row>
    <row r="1074" spans="2:3" x14ac:dyDescent="0.2">
      <c r="B1074" s="945"/>
      <c r="C1074" s="945"/>
    </row>
    <row r="1075" spans="2:3" x14ac:dyDescent="0.2">
      <c r="B1075" s="945"/>
      <c r="C1075" s="945"/>
    </row>
    <row r="1076" spans="2:3" x14ac:dyDescent="0.2">
      <c r="B1076" s="945"/>
      <c r="C1076" s="945"/>
    </row>
    <row r="1077" spans="2:3" x14ac:dyDescent="0.2">
      <c r="B1077" s="945"/>
      <c r="C1077" s="945"/>
    </row>
    <row r="1078" spans="2:3" x14ac:dyDescent="0.2">
      <c r="B1078" s="945"/>
      <c r="C1078" s="945"/>
    </row>
    <row r="1079" spans="2:3" x14ac:dyDescent="0.2">
      <c r="B1079" s="945"/>
      <c r="C1079" s="945"/>
    </row>
    <row r="1080" spans="2:3" x14ac:dyDescent="0.2">
      <c r="B1080" s="945"/>
      <c r="C1080" s="945"/>
    </row>
    <row r="1081" spans="2:3" x14ac:dyDescent="0.2">
      <c r="B1081" s="945"/>
      <c r="C1081" s="945"/>
    </row>
    <row r="1082" spans="2:3" x14ac:dyDescent="0.2">
      <c r="B1082" s="945"/>
      <c r="C1082" s="945"/>
    </row>
    <row r="1083" spans="2:3" x14ac:dyDescent="0.2">
      <c r="B1083" s="945"/>
      <c r="C1083" s="945"/>
    </row>
    <row r="1084" spans="2:3" x14ac:dyDescent="0.2">
      <c r="B1084" s="945"/>
      <c r="C1084" s="945"/>
    </row>
    <row r="1085" spans="2:3" x14ac:dyDescent="0.2">
      <c r="B1085" s="945"/>
      <c r="C1085" s="945"/>
    </row>
    <row r="1086" spans="2:3" x14ac:dyDescent="0.2">
      <c r="B1086" s="945"/>
      <c r="C1086" s="945"/>
    </row>
    <row r="1087" spans="2:3" x14ac:dyDescent="0.2">
      <c r="B1087" s="945"/>
      <c r="C1087" s="945"/>
    </row>
  </sheetData>
  <phoneticPr fontId="2" type="noConversion"/>
  <pageMargins left="0.28999999999999998" right="0.4" top="1" bottom="1" header="0.5" footer="0.5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5" x14ac:dyDescent="0.25"/>
  <cols>
    <col min="1" max="1" width="70.7109375" style="1514" customWidth="1"/>
    <col min="2" max="3" width="20.7109375" style="1514" customWidth="1"/>
    <col min="4" max="16384" width="9.140625" style="1514"/>
  </cols>
  <sheetData>
    <row r="1" spans="1:3" x14ac:dyDescent="0.25">
      <c r="A1" s="1688" t="s">
        <v>1318</v>
      </c>
    </row>
    <row r="2" spans="1:3" ht="15" customHeight="1" thickBot="1" x14ac:dyDescent="0.3">
      <c r="A2" s="1807"/>
      <c r="B2" s="1808" t="s">
        <v>357</v>
      </c>
      <c r="C2" s="1809"/>
    </row>
    <row r="3" spans="1:3" ht="15" customHeight="1" x14ac:dyDescent="0.25">
      <c r="A3" s="1807"/>
      <c r="B3" s="1515">
        <v>2015</v>
      </c>
      <c r="C3" s="1411">
        <v>2014</v>
      </c>
    </row>
    <row r="4" spans="1:3" ht="15.75" customHeight="1" thickBot="1" x14ac:dyDescent="0.3">
      <c r="A4" s="1516" t="s">
        <v>1076</v>
      </c>
      <c r="B4" s="1526">
        <f>Bilans!D4-Bilans!C4</f>
        <v>1854081</v>
      </c>
      <c r="C4" s="1527">
        <v>-280174</v>
      </c>
    </row>
    <row r="5" spans="1:3" ht="24.95" customHeight="1" x14ac:dyDescent="0.25">
      <c r="A5" s="1517" t="s">
        <v>1077</v>
      </c>
      <c r="B5" s="1518">
        <v>-23165</v>
      </c>
      <c r="C5" s="1519">
        <v>-28035</v>
      </c>
    </row>
    <row r="6" spans="1:3" ht="15.75" thickBot="1" x14ac:dyDescent="0.3">
      <c r="A6" s="1520" t="s">
        <v>1078</v>
      </c>
      <c r="B6" s="1521">
        <f>-357101-55670</f>
        <v>-412771</v>
      </c>
      <c r="C6" s="1522">
        <v>-694386</v>
      </c>
    </row>
    <row r="7" spans="1:3" ht="15.75" thickBot="1" x14ac:dyDescent="0.3">
      <c r="A7" s="1523" t="s">
        <v>1079</v>
      </c>
      <c r="B7" s="1524">
        <f>SUM(B4:B6)</f>
        <v>1418145</v>
      </c>
      <c r="C7" s="1525">
        <f>SUM(C4:C6)</f>
        <v>-1002595</v>
      </c>
    </row>
    <row r="8" spans="1:3" ht="24.95" customHeight="1" thickBot="1" x14ac:dyDescent="0.3">
      <c r="A8" s="1516" t="s">
        <v>1283</v>
      </c>
      <c r="B8" s="1526">
        <f>Bilans!D5-Bilans!C5</f>
        <v>606403</v>
      </c>
      <c r="C8" s="1527">
        <v>-400880</v>
      </c>
    </row>
    <row r="9" spans="1:3" ht="24.95" customHeight="1" x14ac:dyDescent="0.25">
      <c r="A9" s="1517" t="s">
        <v>1077</v>
      </c>
      <c r="B9" s="1521">
        <v>-8725</v>
      </c>
      <c r="C9" s="1528">
        <v>12089</v>
      </c>
    </row>
    <row r="10" spans="1:3" ht="15.75" thickBot="1" x14ac:dyDescent="0.3">
      <c r="A10" s="1520" t="s">
        <v>1078</v>
      </c>
      <c r="B10" s="1537">
        <v>-525980</v>
      </c>
      <c r="C10" s="1538">
        <v>316213</v>
      </c>
    </row>
    <row r="11" spans="1:3" ht="15.75" customHeight="1" thickBot="1" x14ac:dyDescent="0.3">
      <c r="A11" s="1523" t="s">
        <v>1080</v>
      </c>
      <c r="B11" s="1524">
        <f>SUM(B8:B10)</f>
        <v>71698</v>
      </c>
      <c r="C11" s="1525">
        <f>SUM(C8:C10)</f>
        <v>-72578</v>
      </c>
    </row>
    <row r="12" spans="1:3" ht="15.75" customHeight="1" thickBot="1" x14ac:dyDescent="0.3">
      <c r="A12" s="1523" t="s">
        <v>1081</v>
      </c>
      <c r="B12" s="1524">
        <f>Bilans!D6-Bilans!C6+Bilans!C23-Bilans!D23</f>
        <v>-29229</v>
      </c>
      <c r="C12" s="1525">
        <v>-256591</v>
      </c>
    </row>
    <row r="13" spans="1:3" ht="24.95" customHeight="1" x14ac:dyDescent="0.25">
      <c r="A13" s="1517" t="s">
        <v>1077</v>
      </c>
      <c r="B13" s="1518">
        <v>25016</v>
      </c>
      <c r="C13" s="1519">
        <v>46679</v>
      </c>
    </row>
    <row r="14" spans="1:3" ht="15.75" thickBot="1" x14ac:dyDescent="0.3">
      <c r="A14" s="1529" t="s">
        <v>1082</v>
      </c>
      <c r="B14" s="1521">
        <v>-3948</v>
      </c>
      <c r="C14" s="1522">
        <v>5008</v>
      </c>
    </row>
    <row r="15" spans="1:3" ht="21.75" thickBot="1" x14ac:dyDescent="0.3">
      <c r="A15" s="1523" t="s">
        <v>1083</v>
      </c>
      <c r="B15" s="1524">
        <f>SUM(B12:B14)</f>
        <v>-8161</v>
      </c>
      <c r="C15" s="1525">
        <f>SUM(C12:C14)</f>
        <v>-204904</v>
      </c>
    </row>
    <row r="16" spans="1:3" ht="24.95" customHeight="1" thickBot="1" x14ac:dyDescent="0.3">
      <c r="A16" s="1516" t="s">
        <v>1084</v>
      </c>
      <c r="B16" s="1526">
        <f>Bilans!D7+Bilans!D8-Bilans!C7-Bilans!C8</f>
        <v>-3850865</v>
      </c>
      <c r="C16" s="1527">
        <v>-6371456</v>
      </c>
    </row>
    <row r="17" spans="1:3" ht="24.95" customHeight="1" thickBot="1" x14ac:dyDescent="0.3">
      <c r="A17" s="1517" t="s">
        <v>1077</v>
      </c>
      <c r="B17" s="1518">
        <v>-12945</v>
      </c>
      <c r="C17" s="1519">
        <v>-34994</v>
      </c>
    </row>
    <row r="18" spans="1:3" ht="17.100000000000001" customHeight="1" thickBot="1" x14ac:dyDescent="0.3">
      <c r="A18" s="1523" t="s">
        <v>1085</v>
      </c>
      <c r="B18" s="1524">
        <f>SUM(B16:B17)</f>
        <v>-3863810</v>
      </c>
      <c r="C18" s="1525">
        <f>SUM(C16:C17)</f>
        <v>-6406450</v>
      </c>
    </row>
    <row r="19" spans="1:3" ht="24.95" customHeight="1" thickBot="1" x14ac:dyDescent="0.3">
      <c r="A19" s="1516" t="s">
        <v>1095</v>
      </c>
      <c r="B19" s="1526">
        <f>Bilans!D9-Bilans!C9</f>
        <v>-3058335</v>
      </c>
      <c r="C19" s="1527">
        <v>-2336851</v>
      </c>
    </row>
    <row r="20" spans="1:3" ht="17.100000000000001" customHeight="1" x14ac:dyDescent="0.25">
      <c r="A20" s="1517" t="s">
        <v>1082</v>
      </c>
      <c r="B20" s="1518">
        <v>-153849</v>
      </c>
      <c r="C20" s="1519">
        <v>322598</v>
      </c>
    </row>
    <row r="21" spans="1:3" ht="24.95" customHeight="1" x14ac:dyDescent="0.25">
      <c r="A21" s="1530" t="s">
        <v>1077</v>
      </c>
      <c r="B21" s="1518">
        <f>-164567</f>
        <v>-164567</v>
      </c>
      <c r="C21" s="1519">
        <v>-266404</v>
      </c>
    </row>
    <row r="22" spans="1:3" ht="17.100000000000001" hidden="1" customHeight="1" x14ac:dyDescent="0.25">
      <c r="A22" s="1517" t="s">
        <v>1090</v>
      </c>
      <c r="B22" s="1518">
        <v>0</v>
      </c>
      <c r="C22" s="1519">
        <v>0</v>
      </c>
    </row>
    <row r="23" spans="1:3" ht="17.100000000000001" customHeight="1" x14ac:dyDescent="0.25">
      <c r="A23" s="1530" t="s">
        <v>1101</v>
      </c>
      <c r="B23" s="1518">
        <v>10061</v>
      </c>
      <c r="C23" s="1519">
        <v>0</v>
      </c>
    </row>
    <row r="24" spans="1:3" ht="17.100000000000001" customHeight="1" thickBot="1" x14ac:dyDescent="0.3">
      <c r="A24" s="1530" t="s">
        <v>1097</v>
      </c>
      <c r="B24" s="1518">
        <v>-8086</v>
      </c>
      <c r="C24" s="1519">
        <v>-3447</v>
      </c>
    </row>
    <row r="25" spans="1:3" ht="15.75" thickBot="1" x14ac:dyDescent="0.3">
      <c r="A25" s="1523" t="s">
        <v>1086</v>
      </c>
      <c r="B25" s="1524">
        <f>SUM(B19:B24)</f>
        <v>-3374776</v>
      </c>
      <c r="C25" s="1525">
        <f>SUM(C19:C24)</f>
        <v>-2284104</v>
      </c>
    </row>
    <row r="26" spans="1:3" ht="24.95" customHeight="1" thickBot="1" x14ac:dyDescent="0.3">
      <c r="A26" s="1516" t="s">
        <v>1284</v>
      </c>
      <c r="B26" s="1526">
        <f>Bilans!D16+Bilans!D11-Bilans!C16</f>
        <v>400610</v>
      </c>
      <c r="C26" s="1527">
        <v>-419566</v>
      </c>
    </row>
    <row r="27" spans="1:3" ht="15" customHeight="1" x14ac:dyDescent="0.25">
      <c r="A27" s="1530" t="s">
        <v>1087</v>
      </c>
      <c r="B27" s="1681">
        <f>3861-1942</f>
        <v>1919</v>
      </c>
      <c r="C27" s="1532">
        <v>32000</v>
      </c>
    </row>
    <row r="28" spans="1:3" ht="15" customHeight="1" x14ac:dyDescent="0.25">
      <c r="A28" s="1620" t="s">
        <v>1258</v>
      </c>
      <c r="B28" s="1518">
        <v>-570907</v>
      </c>
      <c r="C28" s="1621">
        <v>0</v>
      </c>
    </row>
    <row r="29" spans="1:3" ht="15.75" thickBot="1" x14ac:dyDescent="0.3">
      <c r="A29" s="1516" t="s">
        <v>1088</v>
      </c>
      <c r="B29" s="1526">
        <f>SUM(B26:B28)</f>
        <v>-168378</v>
      </c>
      <c r="C29" s="1527">
        <f>SUM(C26:C28)</f>
        <v>-387566</v>
      </c>
    </row>
    <row r="30" spans="1:3" ht="15.75" customHeight="1" thickBot="1" x14ac:dyDescent="0.3">
      <c r="A30" s="1516" t="s">
        <v>1089</v>
      </c>
      <c r="B30" s="1526">
        <f>Bilans!C22-Bilans!D22</f>
        <v>-1364498</v>
      </c>
      <c r="C30" s="1527">
        <v>-5840353</v>
      </c>
    </row>
    <row r="31" spans="1:3" ht="24.95" customHeight="1" x14ac:dyDescent="0.25">
      <c r="A31" s="1530" t="s">
        <v>1077</v>
      </c>
      <c r="B31" s="1533">
        <v>22036</v>
      </c>
      <c r="C31" s="1534">
        <v>-172743</v>
      </c>
    </row>
    <row r="32" spans="1:3" ht="15.75" thickBot="1" x14ac:dyDescent="0.3">
      <c r="A32" s="1517" t="s">
        <v>1090</v>
      </c>
      <c r="B32" s="1533">
        <v>1955373</v>
      </c>
      <c r="C32" s="1534">
        <v>3166231</v>
      </c>
    </row>
    <row r="33" spans="1:3" ht="15.75" thickBot="1" x14ac:dyDescent="0.3">
      <c r="A33" s="1523" t="s">
        <v>1091</v>
      </c>
      <c r="B33" s="1524">
        <f>SUM(B30:B32)</f>
        <v>612911</v>
      </c>
      <c r="C33" s="1525">
        <f>SUM(C30:C32)</f>
        <v>-2846865</v>
      </c>
    </row>
    <row r="34" spans="1:3" ht="15.75" customHeight="1" thickBot="1" x14ac:dyDescent="0.3">
      <c r="A34" s="1516" t="s">
        <v>1096</v>
      </c>
      <c r="B34" s="1526">
        <f>Bilans!C24-Bilans!D24</f>
        <v>8718387</v>
      </c>
      <c r="C34" s="1527">
        <v>10748952</v>
      </c>
    </row>
    <row r="35" spans="1:3" ht="24.95" customHeight="1" x14ac:dyDescent="0.25">
      <c r="A35" s="1530" t="s">
        <v>1077</v>
      </c>
      <c r="B35" s="1518">
        <v>128459</v>
      </c>
      <c r="C35" s="1519">
        <v>168533</v>
      </c>
    </row>
    <row r="36" spans="1:3" ht="15.75" thickBot="1" x14ac:dyDescent="0.3">
      <c r="A36" s="1517" t="s">
        <v>1090</v>
      </c>
      <c r="B36" s="1535">
        <f>-416541-1</f>
        <v>-416542</v>
      </c>
      <c r="C36" s="1536">
        <v>-1117659</v>
      </c>
    </row>
    <row r="37" spans="1:3" ht="15.75" thickBot="1" x14ac:dyDescent="0.3">
      <c r="A37" s="1523" t="s">
        <v>1092</v>
      </c>
      <c r="B37" s="1524">
        <f>SUM(B34:B36)</f>
        <v>8430304</v>
      </c>
      <c r="C37" s="1525">
        <f>SUM(C34:C36)</f>
        <v>9799826</v>
      </c>
    </row>
    <row r="38" spans="1:3" ht="24.95" customHeight="1" thickBot="1" x14ac:dyDescent="0.3">
      <c r="A38" s="1516" t="s">
        <v>1098</v>
      </c>
      <c r="B38" s="1526">
        <f>Bilans!C25-Bilans!D25</f>
        <v>-1395547</v>
      </c>
      <c r="C38" s="1527">
        <v>4939686</v>
      </c>
    </row>
    <row r="39" spans="1:3" ht="24.95" customHeight="1" x14ac:dyDescent="0.25">
      <c r="A39" s="1530" t="s">
        <v>1077</v>
      </c>
      <c r="B39" s="1518">
        <v>15268</v>
      </c>
      <c r="C39" s="1519">
        <v>-125108</v>
      </c>
    </row>
    <row r="40" spans="1:3" ht="15.75" thickBot="1" x14ac:dyDescent="0.3">
      <c r="A40" s="1517" t="s">
        <v>1090</v>
      </c>
      <c r="B40" s="1535">
        <v>1514870</v>
      </c>
      <c r="C40" s="1536">
        <v>-3996194</v>
      </c>
    </row>
    <row r="41" spans="1:3" ht="15.75" customHeight="1" thickBot="1" x14ac:dyDescent="0.3">
      <c r="A41" s="1523" t="s">
        <v>1093</v>
      </c>
      <c r="B41" s="1524">
        <f>SUM(B38:B40)</f>
        <v>134591</v>
      </c>
      <c r="C41" s="1525">
        <f>SUM(C38:C40)</f>
        <v>818384</v>
      </c>
    </row>
    <row r="42" spans="1:3" ht="24.95" customHeight="1" thickBot="1" x14ac:dyDescent="0.3">
      <c r="A42" s="1516" t="s">
        <v>1285</v>
      </c>
      <c r="B42" s="1526">
        <f>Bilans!C28+Bilans!C31-Bilans!D28-Bilans!D31-Bilans!D27</f>
        <v>186631</v>
      </c>
      <c r="C42" s="1527">
        <v>358323</v>
      </c>
    </row>
    <row r="43" spans="1:3" x14ac:dyDescent="0.25">
      <c r="A43" s="1623" t="s">
        <v>1100</v>
      </c>
      <c r="B43" s="1531">
        <v>14459</v>
      </c>
      <c r="C43" s="1532">
        <v>14251</v>
      </c>
    </row>
    <row r="44" spans="1:3" ht="15" customHeight="1" x14ac:dyDescent="0.25">
      <c r="A44" s="1622" t="s">
        <v>1258</v>
      </c>
      <c r="B44" s="1521">
        <v>272292</v>
      </c>
      <c r="C44" s="1522">
        <v>0</v>
      </c>
    </row>
    <row r="45" spans="1:3" ht="24.95" customHeight="1" x14ac:dyDescent="0.25">
      <c r="A45" s="1620" t="s">
        <v>1259</v>
      </c>
      <c r="B45" s="1535">
        <v>166500</v>
      </c>
      <c r="C45" s="1621">
        <v>0</v>
      </c>
    </row>
    <row r="46" spans="1:3" ht="24.95" customHeight="1" thickBot="1" x14ac:dyDescent="0.3">
      <c r="A46" s="1517" t="s">
        <v>1099</v>
      </c>
      <c r="B46" s="1535">
        <v>-1965</v>
      </c>
      <c r="C46" s="1536">
        <v>-2352</v>
      </c>
    </row>
    <row r="47" spans="1:3" ht="15.75" customHeight="1" thickBot="1" x14ac:dyDescent="0.3">
      <c r="A47" s="1523" t="s">
        <v>1094</v>
      </c>
      <c r="B47" s="1524">
        <f>SUM(B42:B46)</f>
        <v>637917</v>
      </c>
      <c r="C47" s="1525">
        <f>SUM(C42:C46)</f>
        <v>370222</v>
      </c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E15"/>
  <sheetViews>
    <sheetView workbookViewId="0">
      <selection activeCell="F43" sqref="F43"/>
    </sheetView>
  </sheetViews>
  <sheetFormatPr defaultRowHeight="10.5" x14ac:dyDescent="0.2"/>
  <cols>
    <col min="1" max="1" width="35.28515625" style="1238" customWidth="1"/>
    <col min="2" max="5" width="17.85546875" style="1238" customWidth="1"/>
    <col min="6" max="16384" width="9.140625" style="1238"/>
  </cols>
  <sheetData>
    <row r="1" spans="1:5" s="1686" customFormat="1" ht="15" x14ac:dyDescent="0.2">
      <c r="A1" s="1688" t="s">
        <v>1333</v>
      </c>
    </row>
    <row r="2" spans="1:5" s="1686" customFormat="1" ht="15" x14ac:dyDescent="0.2">
      <c r="A2" s="1688" t="s">
        <v>1319</v>
      </c>
    </row>
    <row r="3" spans="1:5" ht="17.100000000000001" customHeight="1" thickBot="1" x14ac:dyDescent="0.25">
      <c r="A3" s="1294"/>
      <c r="B3" s="1810" t="s">
        <v>1108</v>
      </c>
      <c r="C3" s="1810"/>
      <c r="D3" s="1810" t="s">
        <v>968</v>
      </c>
      <c r="E3" s="1811"/>
    </row>
    <row r="4" spans="1:5" ht="31.5" x14ac:dyDescent="0.2">
      <c r="A4" s="1295"/>
      <c r="B4" s="1296" t="s">
        <v>2</v>
      </c>
      <c r="C4" s="1296" t="s">
        <v>953</v>
      </c>
      <c r="D4" s="1296" t="s">
        <v>2</v>
      </c>
      <c r="E4" s="1297" t="s">
        <v>953</v>
      </c>
    </row>
    <row r="5" spans="1:5" ht="17.100000000000001" customHeight="1" thickBot="1" x14ac:dyDescent="0.25">
      <c r="A5" s="1298" t="s">
        <v>4</v>
      </c>
      <c r="B5" s="1299">
        <f>D10</f>
        <v>3650</v>
      </c>
      <c r="C5" s="1299">
        <v>0</v>
      </c>
      <c r="D5" s="1299">
        <v>10293</v>
      </c>
      <c r="E5" s="1300">
        <v>0</v>
      </c>
    </row>
    <row r="6" spans="1:5" ht="17.100000000000001" customHeight="1" x14ac:dyDescent="0.2">
      <c r="A6" s="1301" t="s">
        <v>5</v>
      </c>
      <c r="B6" s="1316">
        <v>0</v>
      </c>
      <c r="C6" s="1316">
        <v>0</v>
      </c>
      <c r="D6" s="1302">
        <v>0</v>
      </c>
      <c r="E6" s="1303">
        <v>0</v>
      </c>
    </row>
    <row r="7" spans="1:5" ht="17.100000000000001" customHeight="1" x14ac:dyDescent="0.2">
      <c r="A7" s="1252" t="s">
        <v>6</v>
      </c>
      <c r="B7" s="1415">
        <v>0</v>
      </c>
      <c r="C7" s="1415">
        <v>0</v>
      </c>
      <c r="D7" s="1304">
        <v>0</v>
      </c>
      <c r="E7" s="1305">
        <v>0</v>
      </c>
    </row>
    <row r="8" spans="1:5" ht="17.100000000000001" customHeight="1" x14ac:dyDescent="0.2">
      <c r="A8" s="1252" t="s">
        <v>455</v>
      </c>
      <c r="B8" s="1415">
        <v>3469</v>
      </c>
      <c r="C8" s="1415">
        <v>4</v>
      </c>
      <c r="D8" s="1304">
        <v>6643</v>
      </c>
      <c r="E8" s="1305">
        <v>4</v>
      </c>
    </row>
    <row r="9" spans="1:5" ht="17.100000000000001" customHeight="1" thickBot="1" x14ac:dyDescent="0.25">
      <c r="A9" s="1306" t="s">
        <v>7</v>
      </c>
      <c r="B9" s="1318">
        <v>0</v>
      </c>
      <c r="C9" s="1318">
        <v>0</v>
      </c>
      <c r="D9" s="1307">
        <v>0</v>
      </c>
      <c r="E9" s="1308">
        <v>0</v>
      </c>
    </row>
    <row r="10" spans="1:5" ht="17.100000000000001" customHeight="1" thickBot="1" x14ac:dyDescent="0.25">
      <c r="A10" s="1309" t="s">
        <v>8</v>
      </c>
      <c r="B10" s="1416">
        <f>B5+B6-B7-B8-B9</f>
        <v>181</v>
      </c>
      <c r="C10" s="1310">
        <v>0</v>
      </c>
      <c r="D10" s="1310">
        <f>D5+D6-D8-D9</f>
        <v>3650</v>
      </c>
      <c r="E10" s="1311">
        <v>0</v>
      </c>
    </row>
    <row r="11" spans="1:5" ht="21.75" thickBot="1" x14ac:dyDescent="0.25">
      <c r="A11" s="1309" t="s">
        <v>340</v>
      </c>
      <c r="B11" s="1416">
        <v>0</v>
      </c>
      <c r="C11" s="1310">
        <v>0</v>
      </c>
      <c r="D11" s="1310">
        <v>0</v>
      </c>
      <c r="E11" s="1311">
        <v>0</v>
      </c>
    </row>
    <row r="12" spans="1:5" x14ac:dyDescent="0.2">
      <c r="A12" s="1257"/>
      <c r="B12" s="1257"/>
      <c r="C12" s="1257"/>
    </row>
    <row r="13" spans="1:5" x14ac:dyDescent="0.2">
      <c r="A13" s="1257"/>
      <c r="B13" s="1257"/>
      <c r="C13" s="1257"/>
    </row>
    <row r="14" spans="1:5" s="1555" customFormat="1" x14ac:dyDescent="0.2">
      <c r="A14" s="1812" t="s">
        <v>1256</v>
      </c>
      <c r="B14" s="1812"/>
      <c r="C14" s="1812"/>
      <c r="D14" s="1812"/>
      <c r="E14" s="1812"/>
    </row>
    <row r="15" spans="1:5" x14ac:dyDescent="0.2">
      <c r="A15" s="1812" t="s">
        <v>1257</v>
      </c>
      <c r="B15" s="1812"/>
      <c r="C15" s="1812"/>
      <c r="D15" s="1812"/>
      <c r="E15" s="1812"/>
    </row>
  </sheetData>
  <mergeCells count="4">
    <mergeCell ref="B3:C3"/>
    <mergeCell ref="D3:E3"/>
    <mergeCell ref="A15:E15"/>
    <mergeCell ref="A14:E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workbookViewId="0">
      <selection activeCell="K19" sqref="K19"/>
    </sheetView>
  </sheetViews>
  <sheetFormatPr defaultRowHeight="10.5" x14ac:dyDescent="0.2"/>
  <cols>
    <col min="1" max="1" width="35.28515625" style="1238" customWidth="1"/>
    <col min="2" max="7" width="17.85546875" style="1238" customWidth="1"/>
    <col min="8" max="16384" width="9.140625" style="1238"/>
  </cols>
  <sheetData>
    <row r="1" spans="1:16384" s="1686" customFormat="1" ht="15" x14ac:dyDescent="0.2">
      <c r="A1" s="1688" t="s">
        <v>1333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8"/>
      <c r="Y1" s="1688"/>
      <c r="Z1" s="1688"/>
      <c r="AA1" s="1688"/>
      <c r="AB1" s="1688"/>
      <c r="AC1" s="1688"/>
      <c r="AD1" s="1688"/>
      <c r="AE1" s="1688"/>
      <c r="AF1" s="1688"/>
      <c r="AG1" s="1688"/>
      <c r="AH1" s="1688"/>
      <c r="AI1" s="1688"/>
      <c r="AJ1" s="1688"/>
      <c r="AK1" s="1688"/>
      <c r="AL1" s="1688"/>
      <c r="AM1" s="1688"/>
      <c r="AN1" s="1688"/>
      <c r="AO1" s="1688"/>
      <c r="AP1" s="1688"/>
      <c r="AQ1" s="1688"/>
      <c r="AR1" s="1688"/>
      <c r="AS1" s="1688"/>
      <c r="AT1" s="1688"/>
      <c r="AU1" s="1688"/>
      <c r="AV1" s="1688"/>
      <c r="AW1" s="1688"/>
      <c r="AX1" s="1688"/>
      <c r="AY1" s="1688"/>
      <c r="AZ1" s="1688"/>
      <c r="BA1" s="1688"/>
      <c r="BB1" s="1688"/>
      <c r="BC1" s="1688"/>
      <c r="BD1" s="1688"/>
      <c r="BE1" s="1688"/>
      <c r="BF1" s="1688"/>
      <c r="BG1" s="1688"/>
      <c r="BH1" s="1688"/>
      <c r="BI1" s="1688"/>
      <c r="BJ1" s="1688"/>
      <c r="BK1" s="1688"/>
      <c r="BL1" s="1688"/>
      <c r="BM1" s="1688"/>
      <c r="BN1" s="1688"/>
      <c r="BO1" s="1688"/>
      <c r="BP1" s="1688"/>
      <c r="BQ1" s="1688"/>
      <c r="BR1" s="1688"/>
      <c r="BS1" s="1688"/>
      <c r="BT1" s="1688"/>
      <c r="BU1" s="1688"/>
      <c r="BV1" s="1688"/>
      <c r="BW1" s="1688"/>
      <c r="BX1" s="1688"/>
      <c r="BY1" s="1688"/>
      <c r="BZ1" s="1688"/>
      <c r="CA1" s="1688"/>
      <c r="CB1" s="1688"/>
      <c r="CC1" s="1688"/>
      <c r="CD1" s="1688"/>
      <c r="CE1" s="1688"/>
      <c r="CF1" s="1688"/>
      <c r="CG1" s="1688"/>
      <c r="CH1" s="1688"/>
      <c r="CI1" s="1688"/>
      <c r="CJ1" s="1688"/>
      <c r="CK1" s="1688"/>
      <c r="CL1" s="1688"/>
      <c r="CM1" s="1688"/>
      <c r="CN1" s="1688"/>
      <c r="CO1" s="1688"/>
      <c r="CP1" s="1688"/>
      <c r="CQ1" s="1688"/>
      <c r="CR1" s="1688"/>
      <c r="CS1" s="1688"/>
      <c r="CT1" s="1688"/>
      <c r="CU1" s="1688"/>
      <c r="CV1" s="1688"/>
      <c r="CW1" s="1688"/>
      <c r="CX1" s="1688"/>
      <c r="CY1" s="1688"/>
      <c r="CZ1" s="1688"/>
      <c r="DA1" s="1688"/>
      <c r="DB1" s="1688"/>
      <c r="DC1" s="1688"/>
      <c r="DD1" s="1688"/>
      <c r="DE1" s="1688"/>
      <c r="DF1" s="1688"/>
      <c r="DG1" s="1688"/>
      <c r="DH1" s="1688"/>
      <c r="DI1" s="1688"/>
      <c r="DJ1" s="1688"/>
      <c r="DK1" s="1688"/>
      <c r="DL1" s="1688"/>
      <c r="DM1" s="1688"/>
      <c r="DN1" s="1688"/>
      <c r="DO1" s="1688"/>
      <c r="DP1" s="1688"/>
      <c r="DQ1" s="1688"/>
      <c r="DR1" s="1688"/>
      <c r="DS1" s="1688"/>
      <c r="DT1" s="1688"/>
      <c r="DU1" s="1688"/>
      <c r="DV1" s="1688"/>
      <c r="DW1" s="1688"/>
      <c r="DX1" s="1688"/>
      <c r="DY1" s="1688"/>
      <c r="DZ1" s="1688"/>
      <c r="EA1" s="1688"/>
      <c r="EB1" s="1688"/>
      <c r="EC1" s="1688"/>
      <c r="ED1" s="1688"/>
      <c r="EE1" s="1688"/>
      <c r="EF1" s="1688"/>
      <c r="EG1" s="1688"/>
      <c r="EH1" s="1688"/>
      <c r="EI1" s="1688"/>
      <c r="EJ1" s="1688"/>
      <c r="EK1" s="1688"/>
      <c r="EL1" s="1688"/>
      <c r="EM1" s="1688"/>
      <c r="EN1" s="1688"/>
      <c r="EO1" s="1688"/>
      <c r="EP1" s="1688"/>
      <c r="EQ1" s="1688"/>
      <c r="ER1" s="1688"/>
      <c r="ES1" s="1688"/>
      <c r="ET1" s="1688"/>
      <c r="EU1" s="1688"/>
      <c r="EV1" s="1688"/>
      <c r="EW1" s="1688"/>
      <c r="EX1" s="1688"/>
      <c r="EY1" s="1688"/>
      <c r="EZ1" s="1688"/>
      <c r="FA1" s="1688"/>
      <c r="FB1" s="1688"/>
      <c r="FC1" s="1688"/>
      <c r="FD1" s="1688"/>
      <c r="FE1" s="1688"/>
      <c r="FF1" s="1688"/>
      <c r="FG1" s="1688"/>
      <c r="FH1" s="1688"/>
      <c r="FI1" s="1688"/>
      <c r="FJ1" s="1688"/>
      <c r="FK1" s="1688"/>
      <c r="FL1" s="1688"/>
      <c r="FM1" s="1688"/>
      <c r="FN1" s="1688"/>
      <c r="FO1" s="1688"/>
      <c r="FP1" s="1688"/>
      <c r="FQ1" s="1688"/>
      <c r="FR1" s="1688"/>
      <c r="FS1" s="1688"/>
      <c r="FT1" s="1688"/>
      <c r="FU1" s="1688"/>
      <c r="FV1" s="1688"/>
      <c r="FW1" s="1688"/>
      <c r="FX1" s="1688"/>
      <c r="FY1" s="1688"/>
      <c r="FZ1" s="1688"/>
      <c r="GA1" s="1688"/>
      <c r="GB1" s="1688"/>
      <c r="GC1" s="1688"/>
      <c r="GD1" s="1688"/>
      <c r="GE1" s="1688"/>
      <c r="GF1" s="1688"/>
      <c r="GG1" s="1688"/>
      <c r="GH1" s="1688"/>
      <c r="GI1" s="1688"/>
      <c r="GJ1" s="1688"/>
      <c r="GK1" s="1688"/>
      <c r="GL1" s="1688"/>
      <c r="GM1" s="1688"/>
      <c r="GN1" s="1688"/>
      <c r="GO1" s="1688"/>
      <c r="GP1" s="1688"/>
      <c r="GQ1" s="1688"/>
      <c r="GR1" s="1688"/>
      <c r="GS1" s="1688"/>
      <c r="GT1" s="1688"/>
      <c r="GU1" s="1688"/>
      <c r="GV1" s="1688"/>
      <c r="GW1" s="1688"/>
      <c r="GX1" s="1688"/>
      <c r="GY1" s="1688"/>
      <c r="GZ1" s="1688"/>
      <c r="HA1" s="1688"/>
      <c r="HB1" s="1688"/>
      <c r="HC1" s="1688"/>
      <c r="HD1" s="1688"/>
      <c r="HE1" s="1688"/>
      <c r="HF1" s="1688"/>
      <c r="HG1" s="1688"/>
      <c r="HH1" s="1688"/>
      <c r="HI1" s="1688"/>
      <c r="HJ1" s="1688"/>
      <c r="HK1" s="1688"/>
      <c r="HL1" s="1688"/>
      <c r="HM1" s="1688"/>
      <c r="HN1" s="1688"/>
      <c r="HO1" s="1688"/>
      <c r="HP1" s="1688"/>
      <c r="HQ1" s="1688"/>
      <c r="HR1" s="1688"/>
      <c r="HS1" s="1688"/>
      <c r="HT1" s="1688"/>
      <c r="HU1" s="1688"/>
      <c r="HV1" s="1688"/>
      <c r="HW1" s="1688"/>
      <c r="HX1" s="1688"/>
      <c r="HY1" s="1688"/>
      <c r="HZ1" s="1688"/>
      <c r="IA1" s="1688"/>
      <c r="IB1" s="1688"/>
      <c r="IC1" s="1688"/>
      <c r="ID1" s="1688"/>
      <c r="IE1" s="1688"/>
      <c r="IF1" s="1688"/>
      <c r="IG1" s="1688"/>
      <c r="IH1" s="1688"/>
      <c r="II1" s="1688"/>
      <c r="IJ1" s="1688"/>
      <c r="IK1" s="1688"/>
      <c r="IL1" s="1688"/>
      <c r="IM1" s="1688"/>
      <c r="IN1" s="1688"/>
      <c r="IO1" s="1688"/>
      <c r="IP1" s="1688"/>
      <c r="IQ1" s="1688"/>
      <c r="IR1" s="1688"/>
      <c r="IS1" s="1688"/>
      <c r="IT1" s="1688"/>
      <c r="IU1" s="1688"/>
      <c r="IV1" s="1688"/>
      <c r="IW1" s="1688"/>
      <c r="IX1" s="1688"/>
      <c r="IY1" s="1688"/>
      <c r="IZ1" s="1688"/>
      <c r="JA1" s="1688"/>
      <c r="JB1" s="1688"/>
      <c r="JC1" s="1688"/>
      <c r="JD1" s="1688"/>
      <c r="JE1" s="1688"/>
      <c r="JF1" s="1688"/>
      <c r="JG1" s="1688"/>
      <c r="JH1" s="1688"/>
      <c r="JI1" s="1688"/>
      <c r="JJ1" s="1688"/>
      <c r="JK1" s="1688"/>
      <c r="JL1" s="1688"/>
      <c r="JM1" s="1688"/>
      <c r="JN1" s="1688"/>
      <c r="JO1" s="1688"/>
      <c r="JP1" s="1688"/>
      <c r="JQ1" s="1688"/>
      <c r="JR1" s="1688"/>
      <c r="JS1" s="1688"/>
      <c r="JT1" s="1688"/>
      <c r="JU1" s="1688"/>
      <c r="JV1" s="1688"/>
      <c r="JW1" s="1688"/>
      <c r="JX1" s="1688"/>
      <c r="JY1" s="1688"/>
      <c r="JZ1" s="1688"/>
      <c r="KA1" s="1688"/>
      <c r="KB1" s="1688"/>
      <c r="KC1" s="1688"/>
      <c r="KD1" s="1688"/>
      <c r="KE1" s="1688"/>
      <c r="KF1" s="1688"/>
      <c r="KG1" s="1688"/>
      <c r="KH1" s="1688"/>
      <c r="KI1" s="1688"/>
      <c r="KJ1" s="1688"/>
      <c r="KK1" s="1688"/>
      <c r="KL1" s="1688"/>
      <c r="KM1" s="1688"/>
      <c r="KN1" s="1688"/>
      <c r="KO1" s="1688"/>
      <c r="KP1" s="1688"/>
      <c r="KQ1" s="1688"/>
      <c r="KR1" s="1688"/>
      <c r="KS1" s="1688"/>
      <c r="KT1" s="1688"/>
      <c r="KU1" s="1688"/>
      <c r="KV1" s="1688"/>
      <c r="KW1" s="1688"/>
      <c r="KX1" s="1688"/>
      <c r="KY1" s="1688"/>
      <c r="KZ1" s="1688"/>
      <c r="LA1" s="1688"/>
      <c r="LB1" s="1688"/>
      <c r="LC1" s="1688"/>
      <c r="LD1" s="1688"/>
      <c r="LE1" s="1688"/>
      <c r="LF1" s="1688"/>
      <c r="LG1" s="1688"/>
      <c r="LH1" s="1688"/>
      <c r="LI1" s="1688"/>
      <c r="LJ1" s="1688"/>
      <c r="LK1" s="1688"/>
      <c r="LL1" s="1688"/>
      <c r="LM1" s="1688"/>
      <c r="LN1" s="1688"/>
      <c r="LO1" s="1688"/>
      <c r="LP1" s="1688"/>
      <c r="LQ1" s="1688"/>
      <c r="LR1" s="1688"/>
      <c r="LS1" s="1688"/>
      <c r="LT1" s="1688"/>
      <c r="LU1" s="1688"/>
      <c r="LV1" s="1688"/>
      <c r="LW1" s="1688"/>
      <c r="LX1" s="1688"/>
      <c r="LY1" s="1688"/>
      <c r="LZ1" s="1688"/>
      <c r="MA1" s="1688"/>
      <c r="MB1" s="1688"/>
      <c r="MC1" s="1688"/>
      <c r="MD1" s="1688"/>
      <c r="ME1" s="1688"/>
      <c r="MF1" s="1688"/>
      <c r="MG1" s="1688"/>
      <c r="MH1" s="1688"/>
      <c r="MI1" s="1688"/>
      <c r="MJ1" s="1688"/>
      <c r="MK1" s="1688"/>
      <c r="ML1" s="1688"/>
      <c r="MM1" s="1688"/>
      <c r="MN1" s="1688"/>
      <c r="MO1" s="1688"/>
      <c r="MP1" s="1688"/>
      <c r="MQ1" s="1688"/>
      <c r="MR1" s="1688"/>
      <c r="MS1" s="1688"/>
      <c r="MT1" s="1688"/>
      <c r="MU1" s="1688"/>
      <c r="MV1" s="1688"/>
      <c r="MW1" s="1688"/>
      <c r="MX1" s="1688"/>
      <c r="MY1" s="1688"/>
      <c r="MZ1" s="1688"/>
      <c r="NA1" s="1688"/>
      <c r="NB1" s="1688"/>
      <c r="NC1" s="1688"/>
      <c r="ND1" s="1688"/>
      <c r="NE1" s="1688"/>
      <c r="NF1" s="1688"/>
      <c r="NG1" s="1688"/>
      <c r="NH1" s="1688"/>
      <c r="NI1" s="1688"/>
      <c r="NJ1" s="1688"/>
      <c r="NK1" s="1688"/>
      <c r="NL1" s="1688"/>
      <c r="NM1" s="1688"/>
      <c r="NN1" s="1688"/>
      <c r="NO1" s="1688"/>
      <c r="NP1" s="1688"/>
      <c r="NQ1" s="1688"/>
      <c r="NR1" s="1688"/>
      <c r="NS1" s="1688"/>
      <c r="NT1" s="1688"/>
      <c r="NU1" s="1688"/>
      <c r="NV1" s="1688"/>
      <c r="NW1" s="1688"/>
      <c r="NX1" s="1688"/>
      <c r="NY1" s="1688"/>
      <c r="NZ1" s="1688"/>
      <c r="OA1" s="1688"/>
      <c r="OB1" s="1688"/>
      <c r="OC1" s="1688"/>
      <c r="OD1" s="1688"/>
      <c r="OE1" s="1688"/>
      <c r="OF1" s="1688"/>
      <c r="OG1" s="1688"/>
      <c r="OH1" s="1688"/>
      <c r="OI1" s="1688"/>
      <c r="OJ1" s="1688"/>
      <c r="OK1" s="1688"/>
      <c r="OL1" s="1688"/>
      <c r="OM1" s="1688"/>
      <c r="ON1" s="1688"/>
      <c r="OO1" s="1688"/>
      <c r="OP1" s="1688"/>
      <c r="OQ1" s="1688"/>
      <c r="OR1" s="1688"/>
      <c r="OS1" s="1688"/>
      <c r="OT1" s="1688"/>
      <c r="OU1" s="1688"/>
      <c r="OV1" s="1688"/>
      <c r="OW1" s="1688"/>
      <c r="OX1" s="1688"/>
      <c r="OY1" s="1688"/>
      <c r="OZ1" s="1688"/>
      <c r="PA1" s="1688"/>
      <c r="PB1" s="1688"/>
      <c r="PC1" s="1688"/>
      <c r="PD1" s="1688"/>
      <c r="PE1" s="1688"/>
      <c r="PF1" s="1688"/>
      <c r="PG1" s="1688"/>
      <c r="PH1" s="1688"/>
      <c r="PI1" s="1688"/>
      <c r="PJ1" s="1688"/>
      <c r="PK1" s="1688"/>
      <c r="PL1" s="1688"/>
      <c r="PM1" s="1688"/>
      <c r="PN1" s="1688"/>
      <c r="PO1" s="1688"/>
      <c r="PP1" s="1688"/>
      <c r="PQ1" s="1688"/>
      <c r="PR1" s="1688"/>
      <c r="PS1" s="1688"/>
      <c r="PT1" s="1688"/>
      <c r="PU1" s="1688"/>
      <c r="PV1" s="1688"/>
      <c r="PW1" s="1688"/>
      <c r="PX1" s="1688"/>
      <c r="PY1" s="1688"/>
      <c r="PZ1" s="1688"/>
      <c r="QA1" s="1688"/>
      <c r="QB1" s="1688"/>
      <c r="QC1" s="1688"/>
      <c r="QD1" s="1688"/>
      <c r="QE1" s="1688"/>
      <c r="QF1" s="1688"/>
      <c r="QG1" s="1688"/>
      <c r="QH1" s="1688"/>
      <c r="QI1" s="1688"/>
      <c r="QJ1" s="1688"/>
      <c r="QK1" s="1688"/>
      <c r="QL1" s="1688"/>
      <c r="QM1" s="1688"/>
      <c r="QN1" s="1688"/>
      <c r="QO1" s="1688"/>
      <c r="QP1" s="1688"/>
      <c r="QQ1" s="1688"/>
      <c r="QR1" s="1688"/>
      <c r="QS1" s="1688"/>
      <c r="QT1" s="1688"/>
      <c r="QU1" s="1688"/>
      <c r="QV1" s="1688"/>
      <c r="QW1" s="1688"/>
      <c r="QX1" s="1688"/>
      <c r="QY1" s="1688"/>
      <c r="QZ1" s="1688"/>
      <c r="RA1" s="1688"/>
      <c r="RB1" s="1688"/>
      <c r="RC1" s="1688"/>
      <c r="RD1" s="1688"/>
      <c r="RE1" s="1688"/>
      <c r="RF1" s="1688"/>
      <c r="RG1" s="1688"/>
      <c r="RH1" s="1688"/>
      <c r="RI1" s="1688"/>
      <c r="RJ1" s="1688"/>
      <c r="RK1" s="1688"/>
      <c r="RL1" s="1688"/>
      <c r="RM1" s="1688"/>
      <c r="RN1" s="1688"/>
      <c r="RO1" s="1688"/>
      <c r="RP1" s="1688"/>
      <c r="RQ1" s="1688"/>
      <c r="RR1" s="1688"/>
      <c r="RS1" s="1688"/>
      <c r="RT1" s="1688"/>
      <c r="RU1" s="1688"/>
      <c r="RV1" s="1688"/>
      <c r="RW1" s="1688"/>
      <c r="RX1" s="1688"/>
      <c r="RY1" s="1688"/>
      <c r="RZ1" s="1688"/>
      <c r="SA1" s="1688"/>
      <c r="SB1" s="1688"/>
      <c r="SC1" s="1688"/>
      <c r="SD1" s="1688"/>
      <c r="SE1" s="1688"/>
      <c r="SF1" s="1688"/>
      <c r="SG1" s="1688"/>
      <c r="SH1" s="1688"/>
      <c r="SI1" s="1688"/>
      <c r="SJ1" s="1688"/>
      <c r="SK1" s="1688"/>
      <c r="SL1" s="1688"/>
      <c r="SM1" s="1688"/>
      <c r="SN1" s="1688"/>
      <c r="SO1" s="1688"/>
      <c r="SP1" s="1688"/>
      <c r="SQ1" s="1688"/>
      <c r="SR1" s="1688"/>
      <c r="SS1" s="1688"/>
      <c r="ST1" s="1688"/>
      <c r="SU1" s="1688"/>
      <c r="SV1" s="1688"/>
      <c r="SW1" s="1688"/>
      <c r="SX1" s="1688"/>
      <c r="SY1" s="1688"/>
      <c r="SZ1" s="1688"/>
      <c r="TA1" s="1688"/>
      <c r="TB1" s="1688"/>
      <c r="TC1" s="1688"/>
      <c r="TD1" s="1688"/>
      <c r="TE1" s="1688"/>
      <c r="TF1" s="1688"/>
      <c r="TG1" s="1688"/>
      <c r="TH1" s="1688"/>
      <c r="TI1" s="1688"/>
      <c r="TJ1" s="1688"/>
      <c r="TK1" s="1688"/>
      <c r="TL1" s="1688"/>
      <c r="TM1" s="1688"/>
      <c r="TN1" s="1688"/>
      <c r="TO1" s="1688"/>
      <c r="TP1" s="1688"/>
      <c r="TQ1" s="1688"/>
      <c r="TR1" s="1688"/>
      <c r="TS1" s="1688"/>
      <c r="TT1" s="1688"/>
      <c r="TU1" s="1688"/>
      <c r="TV1" s="1688"/>
      <c r="TW1" s="1688"/>
      <c r="TX1" s="1688"/>
      <c r="TY1" s="1688"/>
      <c r="TZ1" s="1688"/>
      <c r="UA1" s="1688"/>
      <c r="UB1" s="1688"/>
      <c r="UC1" s="1688"/>
      <c r="UD1" s="1688"/>
      <c r="UE1" s="1688"/>
      <c r="UF1" s="1688"/>
      <c r="UG1" s="1688"/>
      <c r="UH1" s="1688"/>
      <c r="UI1" s="1688"/>
      <c r="UJ1" s="1688"/>
      <c r="UK1" s="1688"/>
      <c r="UL1" s="1688"/>
      <c r="UM1" s="1688"/>
      <c r="UN1" s="1688"/>
      <c r="UO1" s="1688"/>
      <c r="UP1" s="1688"/>
      <c r="UQ1" s="1688"/>
      <c r="UR1" s="1688"/>
      <c r="US1" s="1688"/>
      <c r="UT1" s="1688"/>
      <c r="UU1" s="1688"/>
      <c r="UV1" s="1688"/>
      <c r="UW1" s="1688"/>
      <c r="UX1" s="1688"/>
      <c r="UY1" s="1688"/>
      <c r="UZ1" s="1688"/>
      <c r="VA1" s="1688"/>
      <c r="VB1" s="1688"/>
      <c r="VC1" s="1688"/>
      <c r="VD1" s="1688"/>
      <c r="VE1" s="1688"/>
      <c r="VF1" s="1688"/>
      <c r="VG1" s="1688"/>
      <c r="VH1" s="1688"/>
      <c r="VI1" s="1688"/>
      <c r="VJ1" s="1688"/>
      <c r="VK1" s="1688"/>
      <c r="VL1" s="1688"/>
      <c r="VM1" s="1688"/>
      <c r="VN1" s="1688"/>
      <c r="VO1" s="1688"/>
      <c r="VP1" s="1688"/>
      <c r="VQ1" s="1688"/>
      <c r="VR1" s="1688"/>
      <c r="VS1" s="1688"/>
      <c r="VT1" s="1688"/>
      <c r="VU1" s="1688"/>
      <c r="VV1" s="1688"/>
      <c r="VW1" s="1688"/>
      <c r="VX1" s="1688"/>
      <c r="VY1" s="1688"/>
      <c r="VZ1" s="1688"/>
      <c r="WA1" s="1688"/>
      <c r="WB1" s="1688"/>
      <c r="WC1" s="1688"/>
      <c r="WD1" s="1688"/>
      <c r="WE1" s="1688"/>
      <c r="WF1" s="1688"/>
      <c r="WG1" s="1688"/>
      <c r="WH1" s="1688"/>
      <c r="WI1" s="1688"/>
      <c r="WJ1" s="1688"/>
      <c r="WK1" s="1688"/>
      <c r="WL1" s="1688"/>
      <c r="WM1" s="1688"/>
      <c r="WN1" s="1688"/>
      <c r="WO1" s="1688"/>
      <c r="WP1" s="1688"/>
      <c r="WQ1" s="1688"/>
      <c r="WR1" s="1688"/>
      <c r="WS1" s="1688"/>
      <c r="WT1" s="1688"/>
      <c r="WU1" s="1688"/>
      <c r="WV1" s="1688"/>
      <c r="WW1" s="1688"/>
      <c r="WX1" s="1688"/>
      <c r="WY1" s="1688"/>
      <c r="WZ1" s="1688"/>
      <c r="XA1" s="1688"/>
      <c r="XB1" s="1688"/>
      <c r="XC1" s="1688"/>
      <c r="XD1" s="1688"/>
      <c r="XE1" s="1688"/>
      <c r="XF1" s="1688"/>
      <c r="XG1" s="1688"/>
      <c r="XH1" s="1688"/>
      <c r="XI1" s="1688"/>
      <c r="XJ1" s="1688"/>
      <c r="XK1" s="1688"/>
      <c r="XL1" s="1688"/>
      <c r="XM1" s="1688"/>
      <c r="XN1" s="1688"/>
      <c r="XO1" s="1688"/>
      <c r="XP1" s="1688"/>
      <c r="XQ1" s="1688"/>
      <c r="XR1" s="1688"/>
      <c r="XS1" s="1688"/>
      <c r="XT1" s="1688"/>
      <c r="XU1" s="1688"/>
      <c r="XV1" s="1688"/>
      <c r="XW1" s="1688"/>
      <c r="XX1" s="1688"/>
      <c r="XY1" s="1688"/>
      <c r="XZ1" s="1688"/>
      <c r="YA1" s="1688"/>
      <c r="YB1" s="1688"/>
      <c r="YC1" s="1688"/>
      <c r="YD1" s="1688"/>
      <c r="YE1" s="1688"/>
      <c r="YF1" s="1688"/>
      <c r="YG1" s="1688"/>
      <c r="YH1" s="1688"/>
      <c r="YI1" s="1688"/>
      <c r="YJ1" s="1688"/>
      <c r="YK1" s="1688"/>
      <c r="YL1" s="1688"/>
      <c r="YM1" s="1688"/>
      <c r="YN1" s="1688"/>
      <c r="YO1" s="1688"/>
      <c r="YP1" s="1688"/>
      <c r="YQ1" s="1688"/>
      <c r="YR1" s="1688"/>
      <c r="YS1" s="1688"/>
      <c r="YT1" s="1688"/>
      <c r="YU1" s="1688"/>
      <c r="YV1" s="1688"/>
      <c r="YW1" s="1688"/>
      <c r="YX1" s="1688"/>
      <c r="YY1" s="1688"/>
      <c r="YZ1" s="1688"/>
      <c r="ZA1" s="1688"/>
      <c r="ZB1" s="1688"/>
      <c r="ZC1" s="1688"/>
      <c r="ZD1" s="1688"/>
      <c r="ZE1" s="1688"/>
      <c r="ZF1" s="1688"/>
      <c r="ZG1" s="1688"/>
      <c r="ZH1" s="1688"/>
      <c r="ZI1" s="1688"/>
      <c r="ZJ1" s="1688"/>
      <c r="ZK1" s="1688"/>
      <c r="ZL1" s="1688"/>
      <c r="ZM1" s="1688"/>
      <c r="ZN1" s="1688"/>
      <c r="ZO1" s="1688"/>
      <c r="ZP1" s="1688"/>
      <c r="ZQ1" s="1688"/>
      <c r="ZR1" s="1688"/>
      <c r="ZS1" s="1688"/>
      <c r="ZT1" s="1688"/>
      <c r="ZU1" s="1688"/>
      <c r="ZV1" s="1688"/>
      <c r="ZW1" s="1688"/>
      <c r="ZX1" s="1688"/>
      <c r="ZY1" s="1688"/>
      <c r="ZZ1" s="1688"/>
      <c r="AAA1" s="1688"/>
      <c r="AAB1" s="1688"/>
      <c r="AAC1" s="1688"/>
      <c r="AAD1" s="1688"/>
      <c r="AAE1" s="1688"/>
      <c r="AAF1" s="1688"/>
      <c r="AAG1" s="1688"/>
      <c r="AAH1" s="1688"/>
      <c r="AAI1" s="1688"/>
      <c r="AAJ1" s="1688"/>
      <c r="AAK1" s="1688"/>
      <c r="AAL1" s="1688"/>
      <c r="AAM1" s="1688"/>
      <c r="AAN1" s="1688"/>
      <c r="AAO1" s="1688"/>
      <c r="AAP1" s="1688"/>
      <c r="AAQ1" s="1688"/>
      <c r="AAR1" s="1688"/>
      <c r="AAS1" s="1688"/>
      <c r="AAT1" s="1688"/>
      <c r="AAU1" s="1688"/>
      <c r="AAV1" s="1688"/>
      <c r="AAW1" s="1688"/>
      <c r="AAX1" s="1688"/>
      <c r="AAY1" s="1688"/>
      <c r="AAZ1" s="1688"/>
      <c r="ABA1" s="1688"/>
      <c r="ABB1" s="1688"/>
      <c r="ABC1" s="1688"/>
      <c r="ABD1" s="1688"/>
      <c r="ABE1" s="1688"/>
      <c r="ABF1" s="1688"/>
      <c r="ABG1" s="1688"/>
      <c r="ABH1" s="1688"/>
      <c r="ABI1" s="1688"/>
      <c r="ABJ1" s="1688"/>
      <c r="ABK1" s="1688"/>
      <c r="ABL1" s="1688"/>
      <c r="ABM1" s="1688"/>
      <c r="ABN1" s="1688"/>
      <c r="ABO1" s="1688"/>
      <c r="ABP1" s="1688"/>
      <c r="ABQ1" s="1688"/>
      <c r="ABR1" s="1688"/>
      <c r="ABS1" s="1688"/>
      <c r="ABT1" s="1688"/>
      <c r="ABU1" s="1688"/>
      <c r="ABV1" s="1688"/>
      <c r="ABW1" s="1688"/>
      <c r="ABX1" s="1688"/>
      <c r="ABY1" s="1688"/>
      <c r="ABZ1" s="1688"/>
      <c r="ACA1" s="1688"/>
      <c r="ACB1" s="1688"/>
      <c r="ACC1" s="1688"/>
      <c r="ACD1" s="1688"/>
      <c r="ACE1" s="1688"/>
      <c r="ACF1" s="1688"/>
      <c r="ACG1" s="1688"/>
      <c r="ACH1" s="1688"/>
      <c r="ACI1" s="1688"/>
      <c r="ACJ1" s="1688"/>
      <c r="ACK1" s="1688"/>
      <c r="ACL1" s="1688"/>
      <c r="ACM1" s="1688"/>
      <c r="ACN1" s="1688"/>
      <c r="ACO1" s="1688"/>
      <c r="ACP1" s="1688"/>
      <c r="ACQ1" s="1688"/>
      <c r="ACR1" s="1688"/>
      <c r="ACS1" s="1688"/>
      <c r="ACT1" s="1688"/>
      <c r="ACU1" s="1688"/>
      <c r="ACV1" s="1688"/>
      <c r="ACW1" s="1688"/>
      <c r="ACX1" s="1688"/>
      <c r="ACY1" s="1688"/>
      <c r="ACZ1" s="1688"/>
      <c r="ADA1" s="1688"/>
      <c r="ADB1" s="1688"/>
      <c r="ADC1" s="1688"/>
      <c r="ADD1" s="1688"/>
      <c r="ADE1" s="1688"/>
      <c r="ADF1" s="1688"/>
      <c r="ADG1" s="1688"/>
      <c r="ADH1" s="1688"/>
      <c r="ADI1" s="1688"/>
      <c r="ADJ1" s="1688"/>
      <c r="ADK1" s="1688"/>
      <c r="ADL1" s="1688"/>
      <c r="ADM1" s="1688"/>
      <c r="ADN1" s="1688"/>
      <c r="ADO1" s="1688"/>
      <c r="ADP1" s="1688"/>
      <c r="ADQ1" s="1688"/>
      <c r="ADR1" s="1688"/>
      <c r="ADS1" s="1688"/>
      <c r="ADT1" s="1688"/>
      <c r="ADU1" s="1688"/>
      <c r="ADV1" s="1688"/>
      <c r="ADW1" s="1688"/>
      <c r="ADX1" s="1688"/>
      <c r="ADY1" s="1688"/>
      <c r="ADZ1" s="1688"/>
      <c r="AEA1" s="1688"/>
      <c r="AEB1" s="1688"/>
      <c r="AEC1" s="1688"/>
      <c r="AED1" s="1688"/>
      <c r="AEE1" s="1688"/>
      <c r="AEF1" s="1688"/>
      <c r="AEG1" s="1688"/>
      <c r="AEH1" s="1688"/>
      <c r="AEI1" s="1688"/>
      <c r="AEJ1" s="1688"/>
      <c r="AEK1" s="1688"/>
      <c r="AEL1" s="1688"/>
      <c r="AEM1" s="1688"/>
      <c r="AEN1" s="1688"/>
      <c r="AEO1" s="1688"/>
      <c r="AEP1" s="1688"/>
      <c r="AEQ1" s="1688"/>
      <c r="AER1" s="1688"/>
      <c r="AES1" s="1688"/>
      <c r="AET1" s="1688"/>
      <c r="AEU1" s="1688"/>
      <c r="AEV1" s="1688"/>
      <c r="AEW1" s="1688"/>
      <c r="AEX1" s="1688"/>
      <c r="AEY1" s="1688"/>
      <c r="AEZ1" s="1688"/>
      <c r="AFA1" s="1688"/>
      <c r="AFB1" s="1688"/>
      <c r="AFC1" s="1688"/>
      <c r="AFD1" s="1688"/>
      <c r="AFE1" s="1688"/>
      <c r="AFF1" s="1688"/>
      <c r="AFG1" s="1688"/>
      <c r="AFH1" s="1688"/>
      <c r="AFI1" s="1688"/>
      <c r="AFJ1" s="1688"/>
      <c r="AFK1" s="1688"/>
      <c r="AFL1" s="1688"/>
      <c r="AFM1" s="1688"/>
      <c r="AFN1" s="1688"/>
      <c r="AFO1" s="1688"/>
      <c r="AFP1" s="1688"/>
      <c r="AFQ1" s="1688"/>
      <c r="AFR1" s="1688"/>
      <c r="AFS1" s="1688"/>
      <c r="AFT1" s="1688"/>
      <c r="AFU1" s="1688"/>
      <c r="AFV1" s="1688"/>
      <c r="AFW1" s="1688"/>
      <c r="AFX1" s="1688"/>
      <c r="AFY1" s="1688"/>
      <c r="AFZ1" s="1688"/>
      <c r="AGA1" s="1688"/>
      <c r="AGB1" s="1688"/>
      <c r="AGC1" s="1688"/>
      <c r="AGD1" s="1688"/>
      <c r="AGE1" s="1688"/>
      <c r="AGF1" s="1688"/>
      <c r="AGG1" s="1688"/>
      <c r="AGH1" s="1688"/>
      <c r="AGI1" s="1688"/>
      <c r="AGJ1" s="1688"/>
      <c r="AGK1" s="1688"/>
      <c r="AGL1" s="1688"/>
      <c r="AGM1" s="1688"/>
      <c r="AGN1" s="1688"/>
      <c r="AGO1" s="1688"/>
      <c r="AGP1" s="1688"/>
      <c r="AGQ1" s="1688"/>
      <c r="AGR1" s="1688"/>
      <c r="AGS1" s="1688"/>
      <c r="AGT1" s="1688"/>
      <c r="AGU1" s="1688"/>
      <c r="AGV1" s="1688"/>
      <c r="AGW1" s="1688"/>
      <c r="AGX1" s="1688"/>
      <c r="AGY1" s="1688"/>
      <c r="AGZ1" s="1688"/>
      <c r="AHA1" s="1688"/>
      <c r="AHB1" s="1688"/>
      <c r="AHC1" s="1688"/>
      <c r="AHD1" s="1688"/>
      <c r="AHE1" s="1688"/>
      <c r="AHF1" s="1688"/>
      <c r="AHG1" s="1688"/>
      <c r="AHH1" s="1688"/>
      <c r="AHI1" s="1688"/>
      <c r="AHJ1" s="1688"/>
      <c r="AHK1" s="1688"/>
      <c r="AHL1" s="1688"/>
      <c r="AHM1" s="1688"/>
      <c r="AHN1" s="1688"/>
      <c r="AHO1" s="1688"/>
      <c r="AHP1" s="1688"/>
      <c r="AHQ1" s="1688"/>
      <c r="AHR1" s="1688"/>
      <c r="AHS1" s="1688"/>
      <c r="AHT1" s="1688"/>
      <c r="AHU1" s="1688"/>
      <c r="AHV1" s="1688"/>
      <c r="AHW1" s="1688"/>
      <c r="AHX1" s="1688"/>
      <c r="AHY1" s="1688"/>
      <c r="AHZ1" s="1688"/>
      <c r="AIA1" s="1688"/>
      <c r="AIB1" s="1688"/>
      <c r="AIC1" s="1688"/>
      <c r="AID1" s="1688"/>
      <c r="AIE1" s="1688"/>
      <c r="AIF1" s="1688"/>
      <c r="AIG1" s="1688"/>
      <c r="AIH1" s="1688"/>
      <c r="AII1" s="1688"/>
      <c r="AIJ1" s="1688"/>
      <c r="AIK1" s="1688"/>
      <c r="AIL1" s="1688"/>
      <c r="AIM1" s="1688"/>
      <c r="AIN1" s="1688"/>
      <c r="AIO1" s="1688"/>
      <c r="AIP1" s="1688"/>
      <c r="AIQ1" s="1688"/>
      <c r="AIR1" s="1688"/>
      <c r="AIS1" s="1688"/>
      <c r="AIT1" s="1688"/>
      <c r="AIU1" s="1688"/>
      <c r="AIV1" s="1688"/>
      <c r="AIW1" s="1688"/>
      <c r="AIX1" s="1688"/>
      <c r="AIY1" s="1688"/>
      <c r="AIZ1" s="1688"/>
      <c r="AJA1" s="1688"/>
      <c r="AJB1" s="1688"/>
      <c r="AJC1" s="1688"/>
      <c r="AJD1" s="1688"/>
      <c r="AJE1" s="1688"/>
      <c r="AJF1" s="1688"/>
      <c r="AJG1" s="1688"/>
      <c r="AJH1" s="1688"/>
      <c r="AJI1" s="1688"/>
      <c r="AJJ1" s="1688"/>
      <c r="AJK1" s="1688"/>
      <c r="AJL1" s="1688"/>
      <c r="AJM1" s="1688"/>
      <c r="AJN1" s="1688"/>
      <c r="AJO1" s="1688"/>
      <c r="AJP1" s="1688"/>
      <c r="AJQ1" s="1688"/>
      <c r="AJR1" s="1688"/>
      <c r="AJS1" s="1688"/>
      <c r="AJT1" s="1688"/>
      <c r="AJU1" s="1688"/>
      <c r="AJV1" s="1688"/>
      <c r="AJW1" s="1688"/>
      <c r="AJX1" s="1688"/>
      <c r="AJY1" s="1688"/>
      <c r="AJZ1" s="1688"/>
      <c r="AKA1" s="1688"/>
      <c r="AKB1" s="1688"/>
      <c r="AKC1" s="1688"/>
      <c r="AKD1" s="1688"/>
      <c r="AKE1" s="1688"/>
      <c r="AKF1" s="1688"/>
      <c r="AKG1" s="1688"/>
      <c r="AKH1" s="1688"/>
      <c r="AKI1" s="1688"/>
      <c r="AKJ1" s="1688"/>
      <c r="AKK1" s="1688"/>
      <c r="AKL1" s="1688"/>
      <c r="AKM1" s="1688"/>
      <c r="AKN1" s="1688"/>
      <c r="AKO1" s="1688"/>
      <c r="AKP1" s="1688"/>
      <c r="AKQ1" s="1688"/>
      <c r="AKR1" s="1688"/>
      <c r="AKS1" s="1688"/>
      <c r="AKT1" s="1688"/>
      <c r="AKU1" s="1688"/>
      <c r="AKV1" s="1688"/>
      <c r="AKW1" s="1688"/>
      <c r="AKX1" s="1688"/>
      <c r="AKY1" s="1688"/>
      <c r="AKZ1" s="1688"/>
      <c r="ALA1" s="1688"/>
      <c r="ALB1" s="1688"/>
      <c r="ALC1" s="1688"/>
      <c r="ALD1" s="1688"/>
      <c r="ALE1" s="1688"/>
      <c r="ALF1" s="1688"/>
      <c r="ALG1" s="1688"/>
      <c r="ALH1" s="1688"/>
      <c r="ALI1" s="1688"/>
      <c r="ALJ1" s="1688"/>
      <c r="ALK1" s="1688"/>
      <c r="ALL1" s="1688"/>
      <c r="ALM1" s="1688"/>
      <c r="ALN1" s="1688"/>
      <c r="ALO1" s="1688"/>
      <c r="ALP1" s="1688"/>
      <c r="ALQ1" s="1688"/>
      <c r="ALR1" s="1688"/>
      <c r="ALS1" s="1688"/>
      <c r="ALT1" s="1688"/>
      <c r="ALU1" s="1688"/>
      <c r="ALV1" s="1688"/>
      <c r="ALW1" s="1688"/>
      <c r="ALX1" s="1688"/>
      <c r="ALY1" s="1688"/>
      <c r="ALZ1" s="1688"/>
      <c r="AMA1" s="1688"/>
      <c r="AMB1" s="1688"/>
      <c r="AMC1" s="1688"/>
      <c r="AMD1" s="1688"/>
      <c r="AME1" s="1688"/>
      <c r="AMF1" s="1688"/>
      <c r="AMG1" s="1688"/>
      <c r="AMH1" s="1688"/>
      <c r="AMI1" s="1688"/>
      <c r="AMJ1" s="1688"/>
      <c r="AMK1" s="1688"/>
      <c r="AML1" s="1688"/>
      <c r="AMM1" s="1688"/>
      <c r="AMN1" s="1688"/>
      <c r="AMO1" s="1688"/>
      <c r="AMP1" s="1688"/>
      <c r="AMQ1" s="1688"/>
      <c r="AMR1" s="1688"/>
      <c r="AMS1" s="1688"/>
      <c r="AMT1" s="1688"/>
      <c r="AMU1" s="1688"/>
      <c r="AMV1" s="1688"/>
      <c r="AMW1" s="1688"/>
      <c r="AMX1" s="1688"/>
      <c r="AMY1" s="1688"/>
      <c r="AMZ1" s="1688"/>
      <c r="ANA1" s="1688"/>
      <c r="ANB1" s="1688"/>
      <c r="ANC1" s="1688"/>
      <c r="AND1" s="1688"/>
      <c r="ANE1" s="1688"/>
      <c r="ANF1" s="1688"/>
      <c r="ANG1" s="1688"/>
      <c r="ANH1" s="1688"/>
      <c r="ANI1" s="1688"/>
      <c r="ANJ1" s="1688"/>
      <c r="ANK1" s="1688"/>
      <c r="ANL1" s="1688"/>
      <c r="ANM1" s="1688"/>
      <c r="ANN1" s="1688"/>
      <c r="ANO1" s="1688"/>
      <c r="ANP1" s="1688"/>
      <c r="ANQ1" s="1688"/>
      <c r="ANR1" s="1688"/>
      <c r="ANS1" s="1688"/>
      <c r="ANT1" s="1688"/>
      <c r="ANU1" s="1688"/>
      <c r="ANV1" s="1688"/>
      <c r="ANW1" s="1688"/>
      <c r="ANX1" s="1688"/>
      <c r="ANY1" s="1688"/>
      <c r="ANZ1" s="1688"/>
      <c r="AOA1" s="1688"/>
      <c r="AOB1" s="1688"/>
      <c r="AOC1" s="1688"/>
      <c r="AOD1" s="1688"/>
      <c r="AOE1" s="1688"/>
      <c r="AOF1" s="1688"/>
      <c r="AOG1" s="1688"/>
      <c r="AOH1" s="1688"/>
      <c r="AOI1" s="1688"/>
      <c r="AOJ1" s="1688"/>
      <c r="AOK1" s="1688"/>
      <c r="AOL1" s="1688"/>
      <c r="AOM1" s="1688"/>
      <c r="AON1" s="1688"/>
      <c r="AOO1" s="1688"/>
      <c r="AOP1" s="1688"/>
      <c r="AOQ1" s="1688"/>
      <c r="AOR1" s="1688"/>
      <c r="AOS1" s="1688"/>
      <c r="AOT1" s="1688"/>
      <c r="AOU1" s="1688"/>
      <c r="AOV1" s="1688"/>
      <c r="AOW1" s="1688"/>
      <c r="AOX1" s="1688"/>
      <c r="AOY1" s="1688"/>
      <c r="AOZ1" s="1688"/>
      <c r="APA1" s="1688"/>
      <c r="APB1" s="1688"/>
      <c r="APC1" s="1688"/>
      <c r="APD1" s="1688"/>
      <c r="APE1" s="1688"/>
      <c r="APF1" s="1688"/>
      <c r="APG1" s="1688"/>
      <c r="APH1" s="1688"/>
      <c r="API1" s="1688"/>
      <c r="APJ1" s="1688"/>
      <c r="APK1" s="1688"/>
      <c r="APL1" s="1688"/>
      <c r="APM1" s="1688"/>
      <c r="APN1" s="1688"/>
      <c r="APO1" s="1688"/>
      <c r="APP1" s="1688"/>
      <c r="APQ1" s="1688"/>
      <c r="APR1" s="1688"/>
      <c r="APS1" s="1688"/>
      <c r="APT1" s="1688"/>
      <c r="APU1" s="1688"/>
      <c r="APV1" s="1688"/>
      <c r="APW1" s="1688"/>
      <c r="APX1" s="1688"/>
      <c r="APY1" s="1688"/>
      <c r="APZ1" s="1688"/>
      <c r="AQA1" s="1688"/>
      <c r="AQB1" s="1688"/>
      <c r="AQC1" s="1688"/>
      <c r="AQD1" s="1688"/>
      <c r="AQE1" s="1688"/>
      <c r="AQF1" s="1688"/>
      <c r="AQG1" s="1688"/>
      <c r="AQH1" s="1688"/>
      <c r="AQI1" s="1688"/>
      <c r="AQJ1" s="1688"/>
      <c r="AQK1" s="1688"/>
      <c r="AQL1" s="1688"/>
      <c r="AQM1" s="1688"/>
      <c r="AQN1" s="1688"/>
      <c r="AQO1" s="1688"/>
      <c r="AQP1" s="1688"/>
      <c r="AQQ1" s="1688"/>
      <c r="AQR1" s="1688"/>
      <c r="AQS1" s="1688"/>
      <c r="AQT1" s="1688"/>
      <c r="AQU1" s="1688"/>
      <c r="AQV1" s="1688"/>
      <c r="AQW1" s="1688"/>
      <c r="AQX1" s="1688"/>
      <c r="AQY1" s="1688"/>
      <c r="AQZ1" s="1688"/>
      <c r="ARA1" s="1688"/>
      <c r="ARB1" s="1688"/>
      <c r="ARC1" s="1688"/>
      <c r="ARD1" s="1688"/>
      <c r="ARE1" s="1688"/>
      <c r="ARF1" s="1688"/>
      <c r="ARG1" s="1688"/>
      <c r="ARH1" s="1688"/>
      <c r="ARI1" s="1688"/>
      <c r="ARJ1" s="1688"/>
      <c r="ARK1" s="1688"/>
      <c r="ARL1" s="1688"/>
      <c r="ARM1" s="1688"/>
      <c r="ARN1" s="1688"/>
      <c r="ARO1" s="1688"/>
      <c r="ARP1" s="1688"/>
      <c r="ARQ1" s="1688"/>
      <c r="ARR1" s="1688"/>
      <c r="ARS1" s="1688"/>
      <c r="ART1" s="1688"/>
      <c r="ARU1" s="1688"/>
      <c r="ARV1" s="1688"/>
      <c r="ARW1" s="1688"/>
      <c r="ARX1" s="1688"/>
      <c r="ARY1" s="1688"/>
      <c r="ARZ1" s="1688"/>
      <c r="ASA1" s="1688"/>
      <c r="ASB1" s="1688"/>
      <c r="ASC1" s="1688"/>
      <c r="ASD1" s="1688"/>
      <c r="ASE1" s="1688"/>
      <c r="ASF1" s="1688"/>
      <c r="ASG1" s="1688"/>
      <c r="ASH1" s="1688"/>
      <c r="ASI1" s="1688"/>
      <c r="ASJ1" s="1688"/>
      <c r="ASK1" s="1688"/>
      <c r="ASL1" s="1688"/>
      <c r="ASM1" s="1688"/>
      <c r="ASN1" s="1688"/>
      <c r="ASO1" s="1688"/>
      <c r="ASP1" s="1688"/>
      <c r="ASQ1" s="1688"/>
      <c r="ASR1" s="1688"/>
      <c r="ASS1" s="1688"/>
      <c r="AST1" s="1688"/>
      <c r="ASU1" s="1688"/>
      <c r="ASV1" s="1688"/>
      <c r="ASW1" s="1688"/>
      <c r="ASX1" s="1688"/>
      <c r="ASY1" s="1688"/>
      <c r="ASZ1" s="1688"/>
      <c r="ATA1" s="1688"/>
      <c r="ATB1" s="1688"/>
      <c r="ATC1" s="1688"/>
      <c r="ATD1" s="1688"/>
      <c r="ATE1" s="1688"/>
      <c r="ATF1" s="1688"/>
      <c r="ATG1" s="1688"/>
      <c r="ATH1" s="1688"/>
      <c r="ATI1" s="1688"/>
      <c r="ATJ1" s="1688"/>
      <c r="ATK1" s="1688"/>
      <c r="ATL1" s="1688"/>
      <c r="ATM1" s="1688"/>
      <c r="ATN1" s="1688"/>
      <c r="ATO1" s="1688"/>
      <c r="ATP1" s="1688"/>
      <c r="ATQ1" s="1688"/>
      <c r="ATR1" s="1688"/>
      <c r="ATS1" s="1688"/>
      <c r="ATT1" s="1688"/>
      <c r="ATU1" s="1688"/>
      <c r="ATV1" s="1688"/>
      <c r="ATW1" s="1688"/>
      <c r="ATX1" s="1688"/>
      <c r="ATY1" s="1688"/>
      <c r="ATZ1" s="1688"/>
      <c r="AUA1" s="1688"/>
      <c r="AUB1" s="1688"/>
      <c r="AUC1" s="1688"/>
      <c r="AUD1" s="1688"/>
      <c r="AUE1" s="1688"/>
      <c r="AUF1" s="1688"/>
      <c r="AUG1" s="1688"/>
      <c r="AUH1" s="1688"/>
      <c r="AUI1" s="1688"/>
      <c r="AUJ1" s="1688"/>
      <c r="AUK1" s="1688"/>
      <c r="AUL1" s="1688"/>
      <c r="AUM1" s="1688"/>
      <c r="AUN1" s="1688"/>
      <c r="AUO1" s="1688"/>
      <c r="AUP1" s="1688"/>
      <c r="AUQ1" s="1688"/>
      <c r="AUR1" s="1688"/>
      <c r="AUS1" s="1688"/>
      <c r="AUT1" s="1688"/>
      <c r="AUU1" s="1688"/>
      <c r="AUV1" s="1688"/>
      <c r="AUW1" s="1688"/>
      <c r="AUX1" s="1688"/>
      <c r="AUY1" s="1688"/>
      <c r="AUZ1" s="1688"/>
      <c r="AVA1" s="1688"/>
      <c r="AVB1" s="1688"/>
      <c r="AVC1" s="1688"/>
      <c r="AVD1" s="1688"/>
      <c r="AVE1" s="1688"/>
      <c r="AVF1" s="1688"/>
      <c r="AVG1" s="1688"/>
      <c r="AVH1" s="1688"/>
      <c r="AVI1" s="1688"/>
      <c r="AVJ1" s="1688"/>
      <c r="AVK1" s="1688"/>
      <c r="AVL1" s="1688"/>
      <c r="AVM1" s="1688"/>
      <c r="AVN1" s="1688"/>
      <c r="AVO1" s="1688"/>
      <c r="AVP1" s="1688"/>
      <c r="AVQ1" s="1688"/>
      <c r="AVR1" s="1688"/>
      <c r="AVS1" s="1688"/>
      <c r="AVT1" s="1688"/>
      <c r="AVU1" s="1688"/>
      <c r="AVV1" s="1688"/>
      <c r="AVW1" s="1688"/>
      <c r="AVX1" s="1688"/>
      <c r="AVY1" s="1688"/>
      <c r="AVZ1" s="1688"/>
      <c r="AWA1" s="1688"/>
      <c r="AWB1" s="1688"/>
      <c r="AWC1" s="1688"/>
      <c r="AWD1" s="1688"/>
      <c r="AWE1" s="1688"/>
      <c r="AWF1" s="1688"/>
      <c r="AWG1" s="1688"/>
      <c r="AWH1" s="1688"/>
      <c r="AWI1" s="1688"/>
      <c r="AWJ1" s="1688"/>
      <c r="AWK1" s="1688"/>
      <c r="AWL1" s="1688"/>
      <c r="AWM1" s="1688"/>
      <c r="AWN1" s="1688"/>
      <c r="AWO1" s="1688"/>
      <c r="AWP1" s="1688"/>
      <c r="AWQ1" s="1688"/>
      <c r="AWR1" s="1688"/>
      <c r="AWS1" s="1688"/>
      <c r="AWT1" s="1688"/>
      <c r="AWU1" s="1688"/>
      <c r="AWV1" s="1688"/>
      <c r="AWW1" s="1688"/>
      <c r="AWX1" s="1688"/>
      <c r="AWY1" s="1688"/>
      <c r="AWZ1" s="1688"/>
      <c r="AXA1" s="1688"/>
      <c r="AXB1" s="1688"/>
      <c r="AXC1" s="1688"/>
      <c r="AXD1" s="1688"/>
      <c r="AXE1" s="1688"/>
      <c r="AXF1" s="1688"/>
      <c r="AXG1" s="1688"/>
      <c r="AXH1" s="1688"/>
      <c r="AXI1" s="1688"/>
      <c r="AXJ1" s="1688"/>
      <c r="AXK1" s="1688"/>
      <c r="AXL1" s="1688"/>
      <c r="AXM1" s="1688"/>
      <c r="AXN1" s="1688"/>
      <c r="AXO1" s="1688"/>
      <c r="AXP1" s="1688"/>
      <c r="AXQ1" s="1688"/>
      <c r="AXR1" s="1688"/>
      <c r="AXS1" s="1688"/>
      <c r="AXT1" s="1688"/>
      <c r="AXU1" s="1688"/>
      <c r="AXV1" s="1688"/>
      <c r="AXW1" s="1688"/>
      <c r="AXX1" s="1688"/>
      <c r="AXY1" s="1688"/>
      <c r="AXZ1" s="1688"/>
      <c r="AYA1" s="1688"/>
      <c r="AYB1" s="1688"/>
      <c r="AYC1" s="1688"/>
      <c r="AYD1" s="1688"/>
      <c r="AYE1" s="1688"/>
      <c r="AYF1" s="1688"/>
      <c r="AYG1" s="1688"/>
      <c r="AYH1" s="1688"/>
      <c r="AYI1" s="1688"/>
      <c r="AYJ1" s="1688"/>
      <c r="AYK1" s="1688"/>
      <c r="AYL1" s="1688"/>
      <c r="AYM1" s="1688"/>
      <c r="AYN1" s="1688"/>
      <c r="AYO1" s="1688"/>
      <c r="AYP1" s="1688"/>
      <c r="AYQ1" s="1688"/>
      <c r="AYR1" s="1688"/>
      <c r="AYS1" s="1688"/>
      <c r="AYT1" s="1688"/>
      <c r="AYU1" s="1688"/>
      <c r="AYV1" s="1688"/>
      <c r="AYW1" s="1688"/>
      <c r="AYX1" s="1688"/>
      <c r="AYY1" s="1688"/>
      <c r="AYZ1" s="1688"/>
      <c r="AZA1" s="1688"/>
      <c r="AZB1" s="1688"/>
      <c r="AZC1" s="1688"/>
      <c r="AZD1" s="1688"/>
      <c r="AZE1" s="1688"/>
      <c r="AZF1" s="1688"/>
      <c r="AZG1" s="1688"/>
      <c r="AZH1" s="1688"/>
      <c r="AZI1" s="1688"/>
      <c r="AZJ1" s="1688"/>
      <c r="AZK1" s="1688"/>
      <c r="AZL1" s="1688"/>
      <c r="AZM1" s="1688"/>
      <c r="AZN1" s="1688"/>
      <c r="AZO1" s="1688"/>
      <c r="AZP1" s="1688"/>
      <c r="AZQ1" s="1688"/>
      <c r="AZR1" s="1688"/>
      <c r="AZS1" s="1688"/>
      <c r="AZT1" s="1688"/>
      <c r="AZU1" s="1688"/>
      <c r="AZV1" s="1688"/>
      <c r="AZW1" s="1688"/>
      <c r="AZX1" s="1688"/>
      <c r="AZY1" s="1688"/>
      <c r="AZZ1" s="1688"/>
      <c r="BAA1" s="1688"/>
      <c r="BAB1" s="1688"/>
      <c r="BAC1" s="1688"/>
      <c r="BAD1" s="1688"/>
      <c r="BAE1" s="1688"/>
      <c r="BAF1" s="1688"/>
      <c r="BAG1" s="1688"/>
      <c r="BAH1" s="1688"/>
      <c r="BAI1" s="1688"/>
      <c r="BAJ1" s="1688"/>
      <c r="BAK1" s="1688"/>
      <c r="BAL1" s="1688"/>
      <c r="BAM1" s="1688"/>
      <c r="BAN1" s="1688"/>
      <c r="BAO1" s="1688"/>
      <c r="BAP1" s="1688"/>
      <c r="BAQ1" s="1688"/>
      <c r="BAR1" s="1688"/>
      <c r="BAS1" s="1688"/>
      <c r="BAT1" s="1688"/>
      <c r="BAU1" s="1688"/>
      <c r="BAV1" s="1688"/>
      <c r="BAW1" s="1688"/>
      <c r="BAX1" s="1688"/>
      <c r="BAY1" s="1688"/>
      <c r="BAZ1" s="1688"/>
      <c r="BBA1" s="1688"/>
      <c r="BBB1" s="1688"/>
      <c r="BBC1" s="1688"/>
      <c r="BBD1" s="1688"/>
      <c r="BBE1" s="1688"/>
      <c r="BBF1" s="1688"/>
      <c r="BBG1" s="1688"/>
      <c r="BBH1" s="1688"/>
      <c r="BBI1" s="1688"/>
      <c r="BBJ1" s="1688"/>
      <c r="BBK1" s="1688"/>
      <c r="BBL1" s="1688"/>
      <c r="BBM1" s="1688"/>
      <c r="BBN1" s="1688"/>
      <c r="BBO1" s="1688"/>
      <c r="BBP1" s="1688"/>
      <c r="BBQ1" s="1688"/>
      <c r="BBR1" s="1688"/>
      <c r="BBS1" s="1688"/>
      <c r="BBT1" s="1688"/>
      <c r="BBU1" s="1688"/>
      <c r="BBV1" s="1688"/>
      <c r="BBW1" s="1688"/>
      <c r="BBX1" s="1688"/>
      <c r="BBY1" s="1688"/>
      <c r="BBZ1" s="1688"/>
      <c r="BCA1" s="1688"/>
      <c r="BCB1" s="1688"/>
      <c r="BCC1" s="1688"/>
      <c r="BCD1" s="1688"/>
      <c r="BCE1" s="1688"/>
      <c r="BCF1" s="1688"/>
      <c r="BCG1" s="1688"/>
      <c r="BCH1" s="1688"/>
      <c r="BCI1" s="1688"/>
      <c r="BCJ1" s="1688"/>
      <c r="BCK1" s="1688"/>
      <c r="BCL1" s="1688"/>
      <c r="BCM1" s="1688"/>
      <c r="BCN1" s="1688"/>
      <c r="BCO1" s="1688"/>
      <c r="BCP1" s="1688"/>
      <c r="BCQ1" s="1688"/>
      <c r="BCR1" s="1688"/>
      <c r="BCS1" s="1688"/>
      <c r="BCT1" s="1688"/>
      <c r="BCU1" s="1688"/>
      <c r="BCV1" s="1688"/>
      <c r="BCW1" s="1688"/>
      <c r="BCX1" s="1688"/>
      <c r="BCY1" s="1688"/>
      <c r="BCZ1" s="1688"/>
      <c r="BDA1" s="1688"/>
      <c r="BDB1" s="1688"/>
      <c r="BDC1" s="1688"/>
      <c r="BDD1" s="1688"/>
      <c r="BDE1" s="1688"/>
      <c r="BDF1" s="1688"/>
      <c r="BDG1" s="1688"/>
      <c r="BDH1" s="1688"/>
      <c r="BDI1" s="1688"/>
      <c r="BDJ1" s="1688"/>
      <c r="BDK1" s="1688"/>
      <c r="BDL1" s="1688"/>
      <c r="BDM1" s="1688"/>
      <c r="BDN1" s="1688"/>
      <c r="BDO1" s="1688"/>
      <c r="BDP1" s="1688"/>
      <c r="BDQ1" s="1688"/>
      <c r="BDR1" s="1688"/>
      <c r="BDS1" s="1688"/>
      <c r="BDT1" s="1688"/>
      <c r="BDU1" s="1688"/>
      <c r="BDV1" s="1688"/>
      <c r="BDW1" s="1688"/>
      <c r="BDX1" s="1688"/>
      <c r="BDY1" s="1688"/>
      <c r="BDZ1" s="1688"/>
      <c r="BEA1" s="1688"/>
      <c r="BEB1" s="1688"/>
      <c r="BEC1" s="1688"/>
      <c r="BED1" s="1688"/>
      <c r="BEE1" s="1688"/>
      <c r="BEF1" s="1688"/>
      <c r="BEG1" s="1688"/>
      <c r="BEH1" s="1688"/>
      <c r="BEI1" s="1688"/>
      <c r="BEJ1" s="1688"/>
      <c r="BEK1" s="1688"/>
      <c r="BEL1" s="1688"/>
      <c r="BEM1" s="1688"/>
      <c r="BEN1" s="1688"/>
      <c r="BEO1" s="1688"/>
      <c r="BEP1" s="1688"/>
      <c r="BEQ1" s="1688"/>
      <c r="BER1" s="1688"/>
      <c r="BES1" s="1688"/>
      <c r="BET1" s="1688"/>
      <c r="BEU1" s="1688"/>
      <c r="BEV1" s="1688"/>
      <c r="BEW1" s="1688"/>
      <c r="BEX1" s="1688"/>
      <c r="BEY1" s="1688"/>
      <c r="BEZ1" s="1688"/>
      <c r="BFA1" s="1688"/>
      <c r="BFB1" s="1688"/>
      <c r="BFC1" s="1688"/>
      <c r="BFD1" s="1688"/>
      <c r="BFE1" s="1688"/>
      <c r="BFF1" s="1688"/>
      <c r="BFG1" s="1688"/>
      <c r="BFH1" s="1688"/>
      <c r="BFI1" s="1688"/>
      <c r="BFJ1" s="1688"/>
      <c r="BFK1" s="1688"/>
      <c r="BFL1" s="1688"/>
      <c r="BFM1" s="1688"/>
      <c r="BFN1" s="1688"/>
      <c r="BFO1" s="1688"/>
      <c r="BFP1" s="1688"/>
      <c r="BFQ1" s="1688"/>
      <c r="BFR1" s="1688"/>
      <c r="BFS1" s="1688"/>
      <c r="BFT1" s="1688"/>
      <c r="BFU1" s="1688"/>
      <c r="BFV1" s="1688"/>
      <c r="BFW1" s="1688"/>
      <c r="BFX1" s="1688"/>
      <c r="BFY1" s="1688"/>
      <c r="BFZ1" s="1688"/>
      <c r="BGA1" s="1688"/>
      <c r="BGB1" s="1688"/>
      <c r="BGC1" s="1688"/>
      <c r="BGD1" s="1688"/>
      <c r="BGE1" s="1688"/>
      <c r="BGF1" s="1688"/>
      <c r="BGG1" s="1688"/>
      <c r="BGH1" s="1688"/>
      <c r="BGI1" s="1688"/>
      <c r="BGJ1" s="1688"/>
      <c r="BGK1" s="1688"/>
      <c r="BGL1" s="1688"/>
      <c r="BGM1" s="1688"/>
      <c r="BGN1" s="1688"/>
      <c r="BGO1" s="1688"/>
      <c r="BGP1" s="1688"/>
      <c r="BGQ1" s="1688"/>
      <c r="BGR1" s="1688"/>
      <c r="BGS1" s="1688"/>
      <c r="BGT1" s="1688"/>
      <c r="BGU1" s="1688"/>
      <c r="BGV1" s="1688"/>
      <c r="BGW1" s="1688"/>
      <c r="BGX1" s="1688"/>
      <c r="BGY1" s="1688"/>
      <c r="BGZ1" s="1688"/>
      <c r="BHA1" s="1688"/>
      <c r="BHB1" s="1688"/>
      <c r="BHC1" s="1688"/>
      <c r="BHD1" s="1688"/>
      <c r="BHE1" s="1688"/>
      <c r="BHF1" s="1688"/>
      <c r="BHG1" s="1688"/>
      <c r="BHH1" s="1688"/>
      <c r="BHI1" s="1688"/>
      <c r="BHJ1" s="1688"/>
      <c r="BHK1" s="1688"/>
      <c r="BHL1" s="1688"/>
      <c r="BHM1" s="1688"/>
      <c r="BHN1" s="1688"/>
      <c r="BHO1" s="1688"/>
      <c r="BHP1" s="1688"/>
      <c r="BHQ1" s="1688"/>
      <c r="BHR1" s="1688"/>
      <c r="BHS1" s="1688"/>
      <c r="BHT1" s="1688"/>
      <c r="BHU1" s="1688"/>
      <c r="BHV1" s="1688"/>
      <c r="BHW1" s="1688"/>
      <c r="BHX1" s="1688"/>
      <c r="BHY1" s="1688"/>
      <c r="BHZ1" s="1688"/>
      <c r="BIA1" s="1688"/>
      <c r="BIB1" s="1688"/>
      <c r="BIC1" s="1688"/>
      <c r="BID1" s="1688"/>
      <c r="BIE1" s="1688"/>
      <c r="BIF1" s="1688"/>
      <c r="BIG1" s="1688"/>
      <c r="BIH1" s="1688"/>
      <c r="BII1" s="1688"/>
      <c r="BIJ1" s="1688"/>
      <c r="BIK1" s="1688"/>
      <c r="BIL1" s="1688"/>
      <c r="BIM1" s="1688"/>
      <c r="BIN1" s="1688"/>
      <c r="BIO1" s="1688"/>
      <c r="BIP1" s="1688"/>
      <c r="BIQ1" s="1688"/>
      <c r="BIR1" s="1688"/>
      <c r="BIS1" s="1688"/>
      <c r="BIT1" s="1688"/>
      <c r="BIU1" s="1688"/>
      <c r="BIV1" s="1688"/>
      <c r="BIW1" s="1688"/>
      <c r="BIX1" s="1688"/>
      <c r="BIY1" s="1688"/>
      <c r="BIZ1" s="1688"/>
      <c r="BJA1" s="1688"/>
      <c r="BJB1" s="1688"/>
      <c r="BJC1" s="1688"/>
      <c r="BJD1" s="1688"/>
      <c r="BJE1" s="1688"/>
      <c r="BJF1" s="1688"/>
      <c r="BJG1" s="1688"/>
      <c r="BJH1" s="1688"/>
      <c r="BJI1" s="1688"/>
      <c r="BJJ1" s="1688"/>
      <c r="BJK1" s="1688"/>
      <c r="BJL1" s="1688"/>
      <c r="BJM1" s="1688"/>
      <c r="BJN1" s="1688"/>
      <c r="BJO1" s="1688"/>
      <c r="BJP1" s="1688"/>
      <c r="BJQ1" s="1688"/>
      <c r="BJR1" s="1688"/>
      <c r="BJS1" s="1688"/>
      <c r="BJT1" s="1688"/>
      <c r="BJU1" s="1688"/>
      <c r="BJV1" s="1688"/>
      <c r="BJW1" s="1688"/>
      <c r="BJX1" s="1688"/>
      <c r="BJY1" s="1688"/>
      <c r="BJZ1" s="1688"/>
      <c r="BKA1" s="1688"/>
      <c r="BKB1" s="1688"/>
      <c r="BKC1" s="1688"/>
      <c r="BKD1" s="1688"/>
      <c r="BKE1" s="1688"/>
      <c r="BKF1" s="1688"/>
      <c r="BKG1" s="1688"/>
      <c r="BKH1" s="1688"/>
      <c r="BKI1" s="1688"/>
      <c r="BKJ1" s="1688"/>
      <c r="BKK1" s="1688"/>
      <c r="BKL1" s="1688"/>
      <c r="BKM1" s="1688"/>
      <c r="BKN1" s="1688"/>
      <c r="BKO1" s="1688"/>
      <c r="BKP1" s="1688"/>
      <c r="BKQ1" s="1688"/>
      <c r="BKR1" s="1688"/>
      <c r="BKS1" s="1688"/>
      <c r="BKT1" s="1688"/>
      <c r="BKU1" s="1688"/>
      <c r="BKV1" s="1688"/>
      <c r="BKW1" s="1688"/>
      <c r="BKX1" s="1688"/>
      <c r="BKY1" s="1688"/>
      <c r="BKZ1" s="1688"/>
      <c r="BLA1" s="1688"/>
      <c r="BLB1" s="1688"/>
      <c r="BLC1" s="1688"/>
      <c r="BLD1" s="1688"/>
      <c r="BLE1" s="1688"/>
      <c r="BLF1" s="1688"/>
      <c r="BLG1" s="1688"/>
      <c r="BLH1" s="1688"/>
      <c r="BLI1" s="1688"/>
      <c r="BLJ1" s="1688"/>
      <c r="BLK1" s="1688"/>
      <c r="BLL1" s="1688"/>
      <c r="BLM1" s="1688"/>
      <c r="BLN1" s="1688"/>
      <c r="BLO1" s="1688"/>
      <c r="BLP1" s="1688"/>
      <c r="BLQ1" s="1688"/>
      <c r="BLR1" s="1688"/>
      <c r="BLS1" s="1688"/>
      <c r="BLT1" s="1688"/>
      <c r="BLU1" s="1688"/>
      <c r="BLV1" s="1688"/>
      <c r="BLW1" s="1688"/>
      <c r="BLX1" s="1688"/>
      <c r="BLY1" s="1688"/>
      <c r="BLZ1" s="1688"/>
      <c r="BMA1" s="1688"/>
      <c r="BMB1" s="1688"/>
      <c r="BMC1" s="1688"/>
      <c r="BMD1" s="1688"/>
      <c r="BME1" s="1688"/>
      <c r="BMF1" s="1688"/>
      <c r="BMG1" s="1688"/>
      <c r="BMH1" s="1688"/>
      <c r="BMI1" s="1688"/>
      <c r="BMJ1" s="1688"/>
      <c r="BMK1" s="1688"/>
      <c r="BML1" s="1688"/>
      <c r="BMM1" s="1688"/>
      <c r="BMN1" s="1688"/>
      <c r="BMO1" s="1688"/>
      <c r="BMP1" s="1688"/>
      <c r="BMQ1" s="1688"/>
      <c r="BMR1" s="1688"/>
      <c r="BMS1" s="1688"/>
      <c r="BMT1" s="1688"/>
      <c r="BMU1" s="1688"/>
      <c r="BMV1" s="1688"/>
      <c r="BMW1" s="1688"/>
      <c r="BMX1" s="1688"/>
      <c r="BMY1" s="1688"/>
      <c r="BMZ1" s="1688"/>
      <c r="BNA1" s="1688"/>
      <c r="BNB1" s="1688"/>
      <c r="BNC1" s="1688"/>
      <c r="BND1" s="1688"/>
      <c r="BNE1" s="1688"/>
      <c r="BNF1" s="1688"/>
      <c r="BNG1" s="1688"/>
      <c r="BNH1" s="1688"/>
      <c r="BNI1" s="1688"/>
      <c r="BNJ1" s="1688"/>
      <c r="BNK1" s="1688"/>
      <c r="BNL1" s="1688"/>
      <c r="BNM1" s="1688"/>
      <c r="BNN1" s="1688"/>
      <c r="BNO1" s="1688"/>
      <c r="BNP1" s="1688"/>
      <c r="BNQ1" s="1688"/>
      <c r="BNR1" s="1688"/>
      <c r="BNS1" s="1688"/>
      <c r="BNT1" s="1688"/>
      <c r="BNU1" s="1688"/>
      <c r="BNV1" s="1688"/>
      <c r="BNW1" s="1688"/>
      <c r="BNX1" s="1688"/>
      <c r="BNY1" s="1688"/>
      <c r="BNZ1" s="1688"/>
      <c r="BOA1" s="1688"/>
      <c r="BOB1" s="1688"/>
      <c r="BOC1" s="1688"/>
      <c r="BOD1" s="1688"/>
      <c r="BOE1" s="1688"/>
      <c r="BOF1" s="1688"/>
      <c r="BOG1" s="1688"/>
      <c r="BOH1" s="1688"/>
      <c r="BOI1" s="1688"/>
      <c r="BOJ1" s="1688"/>
      <c r="BOK1" s="1688"/>
      <c r="BOL1" s="1688"/>
      <c r="BOM1" s="1688"/>
      <c r="BON1" s="1688"/>
      <c r="BOO1" s="1688"/>
      <c r="BOP1" s="1688"/>
      <c r="BOQ1" s="1688"/>
      <c r="BOR1" s="1688"/>
      <c r="BOS1" s="1688"/>
      <c r="BOT1" s="1688"/>
      <c r="BOU1" s="1688"/>
      <c r="BOV1" s="1688"/>
      <c r="BOW1" s="1688"/>
      <c r="BOX1" s="1688"/>
      <c r="BOY1" s="1688"/>
      <c r="BOZ1" s="1688"/>
      <c r="BPA1" s="1688"/>
      <c r="BPB1" s="1688"/>
      <c r="BPC1" s="1688"/>
      <c r="BPD1" s="1688"/>
      <c r="BPE1" s="1688"/>
      <c r="BPF1" s="1688"/>
      <c r="BPG1" s="1688"/>
      <c r="BPH1" s="1688"/>
      <c r="BPI1" s="1688"/>
      <c r="BPJ1" s="1688"/>
      <c r="BPK1" s="1688"/>
      <c r="BPL1" s="1688"/>
      <c r="BPM1" s="1688"/>
      <c r="BPN1" s="1688"/>
      <c r="BPO1" s="1688"/>
      <c r="BPP1" s="1688"/>
      <c r="BPQ1" s="1688"/>
      <c r="BPR1" s="1688"/>
      <c r="BPS1" s="1688"/>
      <c r="BPT1" s="1688"/>
      <c r="BPU1" s="1688"/>
      <c r="BPV1" s="1688"/>
      <c r="BPW1" s="1688"/>
      <c r="BPX1" s="1688"/>
      <c r="BPY1" s="1688"/>
      <c r="BPZ1" s="1688"/>
      <c r="BQA1" s="1688"/>
      <c r="BQB1" s="1688"/>
      <c r="BQC1" s="1688"/>
      <c r="BQD1" s="1688"/>
      <c r="BQE1" s="1688"/>
      <c r="BQF1" s="1688"/>
      <c r="BQG1" s="1688"/>
      <c r="BQH1" s="1688"/>
      <c r="BQI1" s="1688"/>
      <c r="BQJ1" s="1688"/>
      <c r="BQK1" s="1688"/>
      <c r="BQL1" s="1688"/>
      <c r="BQM1" s="1688"/>
      <c r="BQN1" s="1688"/>
      <c r="BQO1" s="1688"/>
      <c r="BQP1" s="1688"/>
      <c r="BQQ1" s="1688"/>
      <c r="BQR1" s="1688"/>
      <c r="BQS1" s="1688"/>
      <c r="BQT1" s="1688"/>
      <c r="BQU1" s="1688"/>
      <c r="BQV1" s="1688"/>
      <c r="BQW1" s="1688"/>
      <c r="BQX1" s="1688"/>
      <c r="BQY1" s="1688"/>
      <c r="BQZ1" s="1688"/>
      <c r="BRA1" s="1688"/>
      <c r="BRB1" s="1688"/>
      <c r="BRC1" s="1688"/>
      <c r="BRD1" s="1688"/>
      <c r="BRE1" s="1688"/>
      <c r="BRF1" s="1688"/>
      <c r="BRG1" s="1688"/>
      <c r="BRH1" s="1688"/>
      <c r="BRI1" s="1688"/>
      <c r="BRJ1" s="1688"/>
      <c r="BRK1" s="1688"/>
      <c r="BRL1" s="1688"/>
      <c r="BRM1" s="1688"/>
      <c r="BRN1" s="1688"/>
      <c r="BRO1" s="1688"/>
      <c r="BRP1" s="1688"/>
      <c r="BRQ1" s="1688"/>
      <c r="BRR1" s="1688"/>
      <c r="BRS1" s="1688"/>
      <c r="BRT1" s="1688"/>
      <c r="BRU1" s="1688"/>
      <c r="BRV1" s="1688"/>
      <c r="BRW1" s="1688"/>
      <c r="BRX1" s="1688"/>
      <c r="BRY1" s="1688"/>
      <c r="BRZ1" s="1688"/>
      <c r="BSA1" s="1688"/>
      <c r="BSB1" s="1688"/>
      <c r="BSC1" s="1688"/>
      <c r="BSD1" s="1688"/>
      <c r="BSE1" s="1688"/>
      <c r="BSF1" s="1688"/>
      <c r="BSG1" s="1688"/>
      <c r="BSH1" s="1688"/>
      <c r="BSI1" s="1688"/>
      <c r="BSJ1" s="1688"/>
      <c r="BSK1" s="1688"/>
      <c r="BSL1" s="1688"/>
      <c r="BSM1" s="1688"/>
      <c r="BSN1" s="1688"/>
      <c r="BSO1" s="1688"/>
      <c r="BSP1" s="1688"/>
      <c r="BSQ1" s="1688"/>
      <c r="BSR1" s="1688"/>
      <c r="BSS1" s="1688"/>
      <c r="BST1" s="1688"/>
      <c r="BSU1" s="1688"/>
      <c r="BSV1" s="1688"/>
      <c r="BSW1" s="1688"/>
      <c r="BSX1" s="1688"/>
      <c r="BSY1" s="1688"/>
      <c r="BSZ1" s="1688"/>
      <c r="BTA1" s="1688"/>
      <c r="BTB1" s="1688"/>
      <c r="BTC1" s="1688"/>
      <c r="BTD1" s="1688"/>
      <c r="BTE1" s="1688"/>
      <c r="BTF1" s="1688"/>
      <c r="BTG1" s="1688"/>
      <c r="BTH1" s="1688"/>
      <c r="BTI1" s="1688"/>
      <c r="BTJ1" s="1688"/>
      <c r="BTK1" s="1688"/>
      <c r="BTL1" s="1688"/>
      <c r="BTM1" s="1688"/>
      <c r="BTN1" s="1688"/>
      <c r="BTO1" s="1688"/>
      <c r="BTP1" s="1688"/>
      <c r="BTQ1" s="1688"/>
      <c r="BTR1" s="1688"/>
      <c r="BTS1" s="1688"/>
      <c r="BTT1" s="1688"/>
      <c r="BTU1" s="1688"/>
      <c r="BTV1" s="1688"/>
      <c r="BTW1" s="1688"/>
      <c r="BTX1" s="1688"/>
      <c r="BTY1" s="1688"/>
      <c r="BTZ1" s="1688"/>
      <c r="BUA1" s="1688"/>
      <c r="BUB1" s="1688"/>
      <c r="BUC1" s="1688"/>
      <c r="BUD1" s="1688"/>
      <c r="BUE1" s="1688"/>
      <c r="BUF1" s="1688"/>
      <c r="BUG1" s="1688"/>
      <c r="BUH1" s="1688"/>
      <c r="BUI1" s="1688"/>
      <c r="BUJ1" s="1688"/>
      <c r="BUK1" s="1688"/>
      <c r="BUL1" s="1688"/>
      <c r="BUM1" s="1688"/>
      <c r="BUN1" s="1688"/>
      <c r="BUO1" s="1688"/>
      <c r="BUP1" s="1688"/>
      <c r="BUQ1" s="1688"/>
      <c r="BUR1" s="1688"/>
      <c r="BUS1" s="1688"/>
      <c r="BUT1" s="1688"/>
      <c r="BUU1" s="1688"/>
      <c r="BUV1" s="1688"/>
      <c r="BUW1" s="1688"/>
      <c r="BUX1" s="1688"/>
      <c r="BUY1" s="1688"/>
      <c r="BUZ1" s="1688"/>
      <c r="BVA1" s="1688"/>
      <c r="BVB1" s="1688"/>
      <c r="BVC1" s="1688"/>
      <c r="BVD1" s="1688"/>
      <c r="BVE1" s="1688"/>
      <c r="BVF1" s="1688"/>
      <c r="BVG1" s="1688"/>
      <c r="BVH1" s="1688"/>
      <c r="BVI1" s="1688"/>
      <c r="BVJ1" s="1688"/>
      <c r="BVK1" s="1688"/>
      <c r="BVL1" s="1688"/>
      <c r="BVM1" s="1688"/>
      <c r="BVN1" s="1688"/>
      <c r="BVO1" s="1688"/>
      <c r="BVP1" s="1688"/>
      <c r="BVQ1" s="1688"/>
      <c r="BVR1" s="1688"/>
      <c r="BVS1" s="1688"/>
      <c r="BVT1" s="1688"/>
      <c r="BVU1" s="1688"/>
      <c r="BVV1" s="1688"/>
      <c r="BVW1" s="1688"/>
      <c r="BVX1" s="1688"/>
      <c r="BVY1" s="1688"/>
      <c r="BVZ1" s="1688"/>
      <c r="BWA1" s="1688"/>
      <c r="BWB1" s="1688"/>
      <c r="BWC1" s="1688"/>
      <c r="BWD1" s="1688"/>
      <c r="BWE1" s="1688"/>
      <c r="BWF1" s="1688"/>
      <c r="BWG1" s="1688"/>
      <c r="BWH1" s="1688"/>
      <c r="BWI1" s="1688"/>
      <c r="BWJ1" s="1688"/>
      <c r="BWK1" s="1688"/>
      <c r="BWL1" s="1688"/>
      <c r="BWM1" s="1688"/>
      <c r="BWN1" s="1688"/>
      <c r="BWO1" s="1688"/>
      <c r="BWP1" s="1688"/>
      <c r="BWQ1" s="1688"/>
      <c r="BWR1" s="1688"/>
      <c r="BWS1" s="1688"/>
      <c r="BWT1" s="1688"/>
      <c r="BWU1" s="1688"/>
      <c r="BWV1" s="1688"/>
      <c r="BWW1" s="1688"/>
      <c r="BWX1" s="1688"/>
      <c r="BWY1" s="1688"/>
      <c r="BWZ1" s="1688"/>
      <c r="BXA1" s="1688"/>
      <c r="BXB1" s="1688"/>
      <c r="BXC1" s="1688"/>
      <c r="BXD1" s="1688"/>
      <c r="BXE1" s="1688"/>
      <c r="BXF1" s="1688"/>
      <c r="BXG1" s="1688"/>
      <c r="BXH1" s="1688"/>
      <c r="BXI1" s="1688"/>
      <c r="BXJ1" s="1688"/>
      <c r="BXK1" s="1688"/>
      <c r="BXL1" s="1688"/>
      <c r="BXM1" s="1688"/>
      <c r="BXN1" s="1688"/>
      <c r="BXO1" s="1688"/>
      <c r="BXP1" s="1688"/>
      <c r="BXQ1" s="1688"/>
      <c r="BXR1" s="1688"/>
      <c r="BXS1" s="1688"/>
      <c r="BXT1" s="1688"/>
      <c r="BXU1" s="1688"/>
      <c r="BXV1" s="1688"/>
      <c r="BXW1" s="1688"/>
      <c r="BXX1" s="1688"/>
      <c r="BXY1" s="1688"/>
      <c r="BXZ1" s="1688"/>
      <c r="BYA1" s="1688"/>
      <c r="BYB1" s="1688"/>
      <c r="BYC1" s="1688"/>
      <c r="BYD1" s="1688"/>
      <c r="BYE1" s="1688"/>
      <c r="BYF1" s="1688"/>
      <c r="BYG1" s="1688"/>
      <c r="BYH1" s="1688"/>
      <c r="BYI1" s="1688"/>
      <c r="BYJ1" s="1688"/>
      <c r="BYK1" s="1688"/>
      <c r="BYL1" s="1688"/>
      <c r="BYM1" s="1688"/>
      <c r="BYN1" s="1688"/>
      <c r="BYO1" s="1688"/>
      <c r="BYP1" s="1688"/>
      <c r="BYQ1" s="1688"/>
      <c r="BYR1" s="1688"/>
      <c r="BYS1" s="1688"/>
      <c r="BYT1" s="1688"/>
      <c r="BYU1" s="1688"/>
      <c r="BYV1" s="1688"/>
      <c r="BYW1" s="1688"/>
      <c r="BYX1" s="1688"/>
      <c r="BYY1" s="1688"/>
      <c r="BYZ1" s="1688"/>
      <c r="BZA1" s="1688"/>
      <c r="BZB1" s="1688"/>
      <c r="BZC1" s="1688"/>
      <c r="BZD1" s="1688"/>
      <c r="BZE1" s="1688"/>
      <c r="BZF1" s="1688"/>
      <c r="BZG1" s="1688"/>
      <c r="BZH1" s="1688"/>
      <c r="BZI1" s="1688"/>
      <c r="BZJ1" s="1688"/>
      <c r="BZK1" s="1688"/>
      <c r="BZL1" s="1688"/>
      <c r="BZM1" s="1688"/>
      <c r="BZN1" s="1688"/>
      <c r="BZO1" s="1688"/>
      <c r="BZP1" s="1688"/>
      <c r="BZQ1" s="1688"/>
      <c r="BZR1" s="1688"/>
      <c r="BZS1" s="1688"/>
      <c r="BZT1" s="1688"/>
      <c r="BZU1" s="1688"/>
      <c r="BZV1" s="1688"/>
      <c r="BZW1" s="1688"/>
      <c r="BZX1" s="1688"/>
      <c r="BZY1" s="1688"/>
      <c r="BZZ1" s="1688"/>
      <c r="CAA1" s="1688"/>
      <c r="CAB1" s="1688"/>
      <c r="CAC1" s="1688"/>
      <c r="CAD1" s="1688"/>
      <c r="CAE1" s="1688"/>
      <c r="CAF1" s="1688"/>
      <c r="CAG1" s="1688"/>
      <c r="CAH1" s="1688"/>
      <c r="CAI1" s="1688"/>
      <c r="CAJ1" s="1688"/>
      <c r="CAK1" s="1688"/>
      <c r="CAL1" s="1688"/>
      <c r="CAM1" s="1688"/>
      <c r="CAN1" s="1688"/>
      <c r="CAO1" s="1688"/>
      <c r="CAP1" s="1688"/>
      <c r="CAQ1" s="1688"/>
      <c r="CAR1" s="1688"/>
      <c r="CAS1" s="1688"/>
      <c r="CAT1" s="1688"/>
      <c r="CAU1" s="1688"/>
      <c r="CAV1" s="1688"/>
      <c r="CAW1" s="1688"/>
      <c r="CAX1" s="1688"/>
      <c r="CAY1" s="1688"/>
      <c r="CAZ1" s="1688"/>
      <c r="CBA1" s="1688"/>
      <c r="CBB1" s="1688"/>
      <c r="CBC1" s="1688"/>
      <c r="CBD1" s="1688"/>
      <c r="CBE1" s="1688"/>
      <c r="CBF1" s="1688"/>
      <c r="CBG1" s="1688"/>
      <c r="CBH1" s="1688"/>
      <c r="CBI1" s="1688"/>
      <c r="CBJ1" s="1688"/>
      <c r="CBK1" s="1688"/>
      <c r="CBL1" s="1688"/>
      <c r="CBM1" s="1688"/>
      <c r="CBN1" s="1688"/>
      <c r="CBO1" s="1688"/>
      <c r="CBP1" s="1688"/>
      <c r="CBQ1" s="1688"/>
      <c r="CBR1" s="1688"/>
      <c r="CBS1" s="1688"/>
      <c r="CBT1" s="1688"/>
      <c r="CBU1" s="1688"/>
      <c r="CBV1" s="1688"/>
      <c r="CBW1" s="1688"/>
      <c r="CBX1" s="1688"/>
      <c r="CBY1" s="1688"/>
      <c r="CBZ1" s="1688"/>
      <c r="CCA1" s="1688"/>
      <c r="CCB1" s="1688"/>
      <c r="CCC1" s="1688"/>
      <c r="CCD1" s="1688"/>
      <c r="CCE1" s="1688"/>
      <c r="CCF1" s="1688"/>
      <c r="CCG1" s="1688"/>
      <c r="CCH1" s="1688"/>
      <c r="CCI1" s="1688"/>
      <c r="CCJ1" s="1688"/>
      <c r="CCK1" s="1688"/>
      <c r="CCL1" s="1688"/>
      <c r="CCM1" s="1688"/>
      <c r="CCN1" s="1688"/>
      <c r="CCO1" s="1688"/>
      <c r="CCP1" s="1688"/>
      <c r="CCQ1" s="1688"/>
      <c r="CCR1" s="1688"/>
      <c r="CCS1" s="1688"/>
      <c r="CCT1" s="1688"/>
      <c r="CCU1" s="1688"/>
      <c r="CCV1" s="1688"/>
      <c r="CCW1" s="1688"/>
      <c r="CCX1" s="1688"/>
      <c r="CCY1" s="1688"/>
      <c r="CCZ1" s="1688"/>
      <c r="CDA1" s="1688"/>
      <c r="CDB1" s="1688"/>
      <c r="CDC1" s="1688"/>
      <c r="CDD1" s="1688"/>
      <c r="CDE1" s="1688"/>
      <c r="CDF1" s="1688"/>
      <c r="CDG1" s="1688"/>
      <c r="CDH1" s="1688"/>
      <c r="CDI1" s="1688"/>
      <c r="CDJ1" s="1688"/>
      <c r="CDK1" s="1688"/>
      <c r="CDL1" s="1688"/>
      <c r="CDM1" s="1688"/>
      <c r="CDN1" s="1688"/>
      <c r="CDO1" s="1688"/>
      <c r="CDP1" s="1688"/>
      <c r="CDQ1" s="1688"/>
      <c r="CDR1" s="1688"/>
      <c r="CDS1" s="1688"/>
      <c r="CDT1" s="1688"/>
      <c r="CDU1" s="1688"/>
      <c r="CDV1" s="1688"/>
      <c r="CDW1" s="1688"/>
      <c r="CDX1" s="1688"/>
      <c r="CDY1" s="1688"/>
      <c r="CDZ1" s="1688"/>
      <c r="CEA1" s="1688"/>
      <c r="CEB1" s="1688"/>
      <c r="CEC1" s="1688"/>
      <c r="CED1" s="1688"/>
      <c r="CEE1" s="1688"/>
      <c r="CEF1" s="1688"/>
      <c r="CEG1" s="1688"/>
      <c r="CEH1" s="1688"/>
      <c r="CEI1" s="1688"/>
      <c r="CEJ1" s="1688"/>
      <c r="CEK1" s="1688"/>
      <c r="CEL1" s="1688"/>
      <c r="CEM1" s="1688"/>
      <c r="CEN1" s="1688"/>
      <c r="CEO1" s="1688"/>
      <c r="CEP1" s="1688"/>
      <c r="CEQ1" s="1688"/>
      <c r="CER1" s="1688"/>
      <c r="CES1" s="1688"/>
      <c r="CET1" s="1688"/>
      <c r="CEU1" s="1688"/>
      <c r="CEV1" s="1688"/>
      <c r="CEW1" s="1688"/>
      <c r="CEX1" s="1688"/>
      <c r="CEY1" s="1688"/>
      <c r="CEZ1" s="1688"/>
      <c r="CFA1" s="1688"/>
      <c r="CFB1" s="1688"/>
      <c r="CFC1" s="1688"/>
      <c r="CFD1" s="1688"/>
      <c r="CFE1" s="1688"/>
      <c r="CFF1" s="1688"/>
      <c r="CFG1" s="1688"/>
      <c r="CFH1" s="1688"/>
      <c r="CFI1" s="1688"/>
      <c r="CFJ1" s="1688"/>
      <c r="CFK1" s="1688"/>
      <c r="CFL1" s="1688"/>
      <c r="CFM1" s="1688"/>
      <c r="CFN1" s="1688"/>
      <c r="CFO1" s="1688"/>
      <c r="CFP1" s="1688"/>
      <c r="CFQ1" s="1688"/>
      <c r="CFR1" s="1688"/>
      <c r="CFS1" s="1688"/>
      <c r="CFT1" s="1688"/>
      <c r="CFU1" s="1688"/>
      <c r="CFV1" s="1688"/>
      <c r="CFW1" s="1688"/>
      <c r="CFX1" s="1688"/>
      <c r="CFY1" s="1688"/>
      <c r="CFZ1" s="1688"/>
      <c r="CGA1" s="1688"/>
      <c r="CGB1" s="1688"/>
      <c r="CGC1" s="1688"/>
      <c r="CGD1" s="1688"/>
      <c r="CGE1" s="1688"/>
      <c r="CGF1" s="1688"/>
      <c r="CGG1" s="1688"/>
      <c r="CGH1" s="1688"/>
      <c r="CGI1" s="1688"/>
      <c r="CGJ1" s="1688"/>
      <c r="CGK1" s="1688"/>
      <c r="CGL1" s="1688"/>
      <c r="CGM1" s="1688"/>
      <c r="CGN1" s="1688"/>
      <c r="CGO1" s="1688"/>
      <c r="CGP1" s="1688"/>
      <c r="CGQ1" s="1688"/>
      <c r="CGR1" s="1688"/>
      <c r="CGS1" s="1688"/>
      <c r="CGT1" s="1688"/>
      <c r="CGU1" s="1688"/>
      <c r="CGV1" s="1688"/>
      <c r="CGW1" s="1688"/>
      <c r="CGX1" s="1688"/>
      <c r="CGY1" s="1688"/>
      <c r="CGZ1" s="1688"/>
      <c r="CHA1" s="1688"/>
      <c r="CHB1" s="1688"/>
      <c r="CHC1" s="1688"/>
      <c r="CHD1" s="1688"/>
      <c r="CHE1" s="1688"/>
      <c r="CHF1" s="1688"/>
      <c r="CHG1" s="1688"/>
      <c r="CHH1" s="1688"/>
      <c r="CHI1" s="1688"/>
      <c r="CHJ1" s="1688"/>
      <c r="CHK1" s="1688"/>
      <c r="CHL1" s="1688"/>
      <c r="CHM1" s="1688"/>
      <c r="CHN1" s="1688"/>
      <c r="CHO1" s="1688"/>
      <c r="CHP1" s="1688"/>
      <c r="CHQ1" s="1688"/>
      <c r="CHR1" s="1688"/>
      <c r="CHS1" s="1688"/>
      <c r="CHT1" s="1688"/>
      <c r="CHU1" s="1688"/>
      <c r="CHV1" s="1688"/>
      <c r="CHW1" s="1688"/>
      <c r="CHX1" s="1688"/>
      <c r="CHY1" s="1688"/>
      <c r="CHZ1" s="1688"/>
      <c r="CIA1" s="1688"/>
      <c r="CIB1" s="1688"/>
      <c r="CIC1" s="1688"/>
      <c r="CID1" s="1688"/>
      <c r="CIE1" s="1688"/>
      <c r="CIF1" s="1688"/>
      <c r="CIG1" s="1688"/>
      <c r="CIH1" s="1688"/>
      <c r="CII1" s="1688"/>
      <c r="CIJ1" s="1688"/>
      <c r="CIK1" s="1688"/>
      <c r="CIL1" s="1688"/>
      <c r="CIM1" s="1688"/>
      <c r="CIN1" s="1688"/>
      <c r="CIO1" s="1688"/>
      <c r="CIP1" s="1688"/>
      <c r="CIQ1" s="1688"/>
      <c r="CIR1" s="1688"/>
      <c r="CIS1" s="1688"/>
      <c r="CIT1" s="1688"/>
      <c r="CIU1" s="1688"/>
      <c r="CIV1" s="1688"/>
      <c r="CIW1" s="1688"/>
      <c r="CIX1" s="1688"/>
      <c r="CIY1" s="1688"/>
      <c r="CIZ1" s="1688"/>
      <c r="CJA1" s="1688"/>
      <c r="CJB1" s="1688"/>
      <c r="CJC1" s="1688"/>
      <c r="CJD1" s="1688"/>
      <c r="CJE1" s="1688"/>
      <c r="CJF1" s="1688"/>
      <c r="CJG1" s="1688"/>
      <c r="CJH1" s="1688"/>
      <c r="CJI1" s="1688"/>
      <c r="CJJ1" s="1688"/>
      <c r="CJK1" s="1688"/>
      <c r="CJL1" s="1688"/>
      <c r="CJM1" s="1688"/>
      <c r="CJN1" s="1688"/>
      <c r="CJO1" s="1688"/>
      <c r="CJP1" s="1688"/>
      <c r="CJQ1" s="1688"/>
      <c r="CJR1" s="1688"/>
      <c r="CJS1" s="1688"/>
      <c r="CJT1" s="1688"/>
      <c r="CJU1" s="1688"/>
      <c r="CJV1" s="1688"/>
      <c r="CJW1" s="1688"/>
      <c r="CJX1" s="1688"/>
      <c r="CJY1" s="1688"/>
      <c r="CJZ1" s="1688"/>
      <c r="CKA1" s="1688"/>
      <c r="CKB1" s="1688"/>
      <c r="CKC1" s="1688"/>
      <c r="CKD1" s="1688"/>
      <c r="CKE1" s="1688"/>
      <c r="CKF1" s="1688"/>
      <c r="CKG1" s="1688"/>
      <c r="CKH1" s="1688"/>
      <c r="CKI1" s="1688"/>
      <c r="CKJ1" s="1688"/>
      <c r="CKK1" s="1688"/>
      <c r="CKL1" s="1688"/>
      <c r="CKM1" s="1688"/>
      <c r="CKN1" s="1688"/>
      <c r="CKO1" s="1688"/>
      <c r="CKP1" s="1688"/>
      <c r="CKQ1" s="1688"/>
      <c r="CKR1" s="1688"/>
      <c r="CKS1" s="1688"/>
      <c r="CKT1" s="1688"/>
      <c r="CKU1" s="1688"/>
      <c r="CKV1" s="1688"/>
      <c r="CKW1" s="1688"/>
      <c r="CKX1" s="1688"/>
      <c r="CKY1" s="1688"/>
      <c r="CKZ1" s="1688"/>
      <c r="CLA1" s="1688"/>
      <c r="CLB1" s="1688"/>
      <c r="CLC1" s="1688"/>
      <c r="CLD1" s="1688"/>
      <c r="CLE1" s="1688"/>
      <c r="CLF1" s="1688"/>
      <c r="CLG1" s="1688"/>
      <c r="CLH1" s="1688"/>
      <c r="CLI1" s="1688"/>
      <c r="CLJ1" s="1688"/>
      <c r="CLK1" s="1688"/>
      <c r="CLL1" s="1688"/>
      <c r="CLM1" s="1688"/>
      <c r="CLN1" s="1688"/>
      <c r="CLO1" s="1688"/>
      <c r="CLP1" s="1688"/>
      <c r="CLQ1" s="1688"/>
      <c r="CLR1" s="1688"/>
      <c r="CLS1" s="1688"/>
      <c r="CLT1" s="1688"/>
      <c r="CLU1" s="1688"/>
      <c r="CLV1" s="1688"/>
      <c r="CLW1" s="1688"/>
      <c r="CLX1" s="1688"/>
      <c r="CLY1" s="1688"/>
      <c r="CLZ1" s="1688"/>
      <c r="CMA1" s="1688"/>
      <c r="CMB1" s="1688"/>
      <c r="CMC1" s="1688"/>
      <c r="CMD1" s="1688"/>
      <c r="CME1" s="1688"/>
      <c r="CMF1" s="1688"/>
      <c r="CMG1" s="1688"/>
      <c r="CMH1" s="1688"/>
      <c r="CMI1" s="1688"/>
      <c r="CMJ1" s="1688"/>
      <c r="CMK1" s="1688"/>
      <c r="CML1" s="1688"/>
      <c r="CMM1" s="1688"/>
      <c r="CMN1" s="1688"/>
      <c r="CMO1" s="1688"/>
      <c r="CMP1" s="1688"/>
      <c r="CMQ1" s="1688"/>
      <c r="CMR1" s="1688"/>
      <c r="CMS1" s="1688"/>
      <c r="CMT1" s="1688"/>
      <c r="CMU1" s="1688"/>
      <c r="CMV1" s="1688"/>
      <c r="CMW1" s="1688"/>
      <c r="CMX1" s="1688"/>
      <c r="CMY1" s="1688"/>
      <c r="CMZ1" s="1688"/>
      <c r="CNA1" s="1688"/>
      <c r="CNB1" s="1688"/>
      <c r="CNC1" s="1688"/>
      <c r="CND1" s="1688"/>
      <c r="CNE1" s="1688"/>
      <c r="CNF1" s="1688"/>
      <c r="CNG1" s="1688"/>
      <c r="CNH1" s="1688"/>
      <c r="CNI1" s="1688"/>
      <c r="CNJ1" s="1688"/>
      <c r="CNK1" s="1688"/>
      <c r="CNL1" s="1688"/>
      <c r="CNM1" s="1688"/>
      <c r="CNN1" s="1688"/>
      <c r="CNO1" s="1688"/>
      <c r="CNP1" s="1688"/>
      <c r="CNQ1" s="1688"/>
      <c r="CNR1" s="1688"/>
      <c r="CNS1" s="1688"/>
      <c r="CNT1" s="1688"/>
      <c r="CNU1" s="1688"/>
      <c r="CNV1" s="1688"/>
      <c r="CNW1" s="1688"/>
      <c r="CNX1" s="1688"/>
      <c r="CNY1" s="1688"/>
      <c r="CNZ1" s="1688"/>
      <c r="COA1" s="1688"/>
      <c r="COB1" s="1688"/>
      <c r="COC1" s="1688"/>
      <c r="COD1" s="1688"/>
      <c r="COE1" s="1688"/>
      <c r="COF1" s="1688"/>
      <c r="COG1" s="1688"/>
      <c r="COH1" s="1688"/>
      <c r="COI1" s="1688"/>
      <c r="COJ1" s="1688"/>
      <c r="COK1" s="1688"/>
      <c r="COL1" s="1688"/>
      <c r="COM1" s="1688"/>
      <c r="CON1" s="1688"/>
      <c r="COO1" s="1688"/>
      <c r="COP1" s="1688"/>
      <c r="COQ1" s="1688"/>
      <c r="COR1" s="1688"/>
      <c r="COS1" s="1688"/>
      <c r="COT1" s="1688"/>
      <c r="COU1" s="1688"/>
      <c r="COV1" s="1688"/>
      <c r="COW1" s="1688"/>
      <c r="COX1" s="1688"/>
      <c r="COY1" s="1688"/>
      <c r="COZ1" s="1688"/>
      <c r="CPA1" s="1688"/>
      <c r="CPB1" s="1688"/>
      <c r="CPC1" s="1688"/>
      <c r="CPD1" s="1688"/>
      <c r="CPE1" s="1688"/>
      <c r="CPF1" s="1688"/>
      <c r="CPG1" s="1688"/>
      <c r="CPH1" s="1688"/>
      <c r="CPI1" s="1688"/>
      <c r="CPJ1" s="1688"/>
      <c r="CPK1" s="1688"/>
      <c r="CPL1" s="1688"/>
      <c r="CPM1" s="1688"/>
      <c r="CPN1" s="1688"/>
      <c r="CPO1" s="1688"/>
      <c r="CPP1" s="1688"/>
      <c r="CPQ1" s="1688"/>
      <c r="CPR1" s="1688"/>
      <c r="CPS1" s="1688"/>
      <c r="CPT1" s="1688"/>
      <c r="CPU1" s="1688"/>
      <c r="CPV1" s="1688"/>
      <c r="CPW1" s="1688"/>
      <c r="CPX1" s="1688"/>
      <c r="CPY1" s="1688"/>
      <c r="CPZ1" s="1688"/>
      <c r="CQA1" s="1688"/>
      <c r="CQB1" s="1688"/>
      <c r="CQC1" s="1688"/>
      <c r="CQD1" s="1688"/>
      <c r="CQE1" s="1688"/>
      <c r="CQF1" s="1688"/>
      <c r="CQG1" s="1688"/>
      <c r="CQH1" s="1688"/>
      <c r="CQI1" s="1688"/>
      <c r="CQJ1" s="1688"/>
      <c r="CQK1" s="1688"/>
      <c r="CQL1" s="1688"/>
      <c r="CQM1" s="1688"/>
      <c r="CQN1" s="1688"/>
      <c r="CQO1" s="1688"/>
      <c r="CQP1" s="1688"/>
      <c r="CQQ1" s="1688"/>
      <c r="CQR1" s="1688"/>
      <c r="CQS1" s="1688"/>
      <c r="CQT1" s="1688"/>
      <c r="CQU1" s="1688"/>
      <c r="CQV1" s="1688"/>
      <c r="CQW1" s="1688"/>
      <c r="CQX1" s="1688"/>
      <c r="CQY1" s="1688"/>
      <c r="CQZ1" s="1688"/>
      <c r="CRA1" s="1688"/>
      <c r="CRB1" s="1688"/>
      <c r="CRC1" s="1688"/>
      <c r="CRD1" s="1688"/>
      <c r="CRE1" s="1688"/>
      <c r="CRF1" s="1688"/>
      <c r="CRG1" s="1688"/>
      <c r="CRH1" s="1688"/>
      <c r="CRI1" s="1688"/>
      <c r="CRJ1" s="1688"/>
      <c r="CRK1" s="1688"/>
      <c r="CRL1" s="1688"/>
      <c r="CRM1" s="1688"/>
      <c r="CRN1" s="1688"/>
      <c r="CRO1" s="1688"/>
      <c r="CRP1" s="1688"/>
      <c r="CRQ1" s="1688"/>
      <c r="CRR1" s="1688"/>
      <c r="CRS1" s="1688"/>
      <c r="CRT1" s="1688"/>
      <c r="CRU1" s="1688"/>
      <c r="CRV1" s="1688"/>
      <c r="CRW1" s="1688"/>
      <c r="CRX1" s="1688"/>
      <c r="CRY1" s="1688"/>
      <c r="CRZ1" s="1688"/>
      <c r="CSA1" s="1688"/>
      <c r="CSB1" s="1688"/>
      <c r="CSC1" s="1688"/>
      <c r="CSD1" s="1688"/>
      <c r="CSE1" s="1688"/>
      <c r="CSF1" s="1688"/>
      <c r="CSG1" s="1688"/>
      <c r="CSH1" s="1688"/>
      <c r="CSI1" s="1688"/>
      <c r="CSJ1" s="1688"/>
      <c r="CSK1" s="1688"/>
      <c r="CSL1" s="1688"/>
      <c r="CSM1" s="1688"/>
      <c r="CSN1" s="1688"/>
      <c r="CSO1" s="1688"/>
      <c r="CSP1" s="1688"/>
      <c r="CSQ1" s="1688"/>
      <c r="CSR1" s="1688"/>
      <c r="CSS1" s="1688"/>
      <c r="CST1" s="1688"/>
      <c r="CSU1" s="1688"/>
      <c r="CSV1" s="1688"/>
      <c r="CSW1" s="1688"/>
      <c r="CSX1" s="1688"/>
      <c r="CSY1" s="1688"/>
      <c r="CSZ1" s="1688"/>
      <c r="CTA1" s="1688"/>
      <c r="CTB1" s="1688"/>
      <c r="CTC1" s="1688"/>
      <c r="CTD1" s="1688"/>
      <c r="CTE1" s="1688"/>
      <c r="CTF1" s="1688"/>
      <c r="CTG1" s="1688"/>
      <c r="CTH1" s="1688"/>
      <c r="CTI1" s="1688"/>
      <c r="CTJ1" s="1688"/>
      <c r="CTK1" s="1688"/>
      <c r="CTL1" s="1688"/>
      <c r="CTM1" s="1688"/>
      <c r="CTN1" s="1688"/>
      <c r="CTO1" s="1688"/>
      <c r="CTP1" s="1688"/>
      <c r="CTQ1" s="1688"/>
      <c r="CTR1" s="1688"/>
      <c r="CTS1" s="1688"/>
      <c r="CTT1" s="1688"/>
      <c r="CTU1" s="1688"/>
      <c r="CTV1" s="1688"/>
      <c r="CTW1" s="1688"/>
      <c r="CTX1" s="1688"/>
      <c r="CTY1" s="1688"/>
      <c r="CTZ1" s="1688"/>
      <c r="CUA1" s="1688"/>
      <c r="CUB1" s="1688"/>
      <c r="CUC1" s="1688"/>
      <c r="CUD1" s="1688"/>
      <c r="CUE1" s="1688"/>
      <c r="CUF1" s="1688"/>
      <c r="CUG1" s="1688"/>
      <c r="CUH1" s="1688"/>
      <c r="CUI1" s="1688"/>
      <c r="CUJ1" s="1688"/>
      <c r="CUK1" s="1688"/>
      <c r="CUL1" s="1688"/>
      <c r="CUM1" s="1688"/>
      <c r="CUN1" s="1688"/>
      <c r="CUO1" s="1688"/>
      <c r="CUP1" s="1688"/>
      <c r="CUQ1" s="1688"/>
      <c r="CUR1" s="1688"/>
      <c r="CUS1" s="1688"/>
      <c r="CUT1" s="1688"/>
      <c r="CUU1" s="1688"/>
      <c r="CUV1" s="1688"/>
      <c r="CUW1" s="1688"/>
      <c r="CUX1" s="1688"/>
      <c r="CUY1" s="1688"/>
      <c r="CUZ1" s="1688"/>
      <c r="CVA1" s="1688"/>
      <c r="CVB1" s="1688"/>
      <c r="CVC1" s="1688"/>
      <c r="CVD1" s="1688"/>
      <c r="CVE1" s="1688"/>
      <c r="CVF1" s="1688"/>
      <c r="CVG1" s="1688"/>
      <c r="CVH1" s="1688"/>
      <c r="CVI1" s="1688"/>
      <c r="CVJ1" s="1688"/>
      <c r="CVK1" s="1688"/>
      <c r="CVL1" s="1688"/>
      <c r="CVM1" s="1688"/>
      <c r="CVN1" s="1688"/>
      <c r="CVO1" s="1688"/>
      <c r="CVP1" s="1688"/>
      <c r="CVQ1" s="1688"/>
      <c r="CVR1" s="1688"/>
      <c r="CVS1" s="1688"/>
      <c r="CVT1" s="1688"/>
      <c r="CVU1" s="1688"/>
      <c r="CVV1" s="1688"/>
      <c r="CVW1" s="1688"/>
      <c r="CVX1" s="1688"/>
      <c r="CVY1" s="1688"/>
      <c r="CVZ1" s="1688"/>
      <c r="CWA1" s="1688"/>
      <c r="CWB1" s="1688"/>
      <c r="CWC1" s="1688"/>
      <c r="CWD1" s="1688"/>
      <c r="CWE1" s="1688"/>
      <c r="CWF1" s="1688"/>
      <c r="CWG1" s="1688"/>
      <c r="CWH1" s="1688"/>
      <c r="CWI1" s="1688"/>
      <c r="CWJ1" s="1688"/>
      <c r="CWK1" s="1688"/>
      <c r="CWL1" s="1688"/>
      <c r="CWM1" s="1688"/>
      <c r="CWN1" s="1688"/>
      <c r="CWO1" s="1688"/>
      <c r="CWP1" s="1688"/>
      <c r="CWQ1" s="1688"/>
      <c r="CWR1" s="1688"/>
      <c r="CWS1" s="1688"/>
      <c r="CWT1" s="1688"/>
      <c r="CWU1" s="1688"/>
      <c r="CWV1" s="1688"/>
      <c r="CWW1" s="1688"/>
      <c r="CWX1" s="1688"/>
      <c r="CWY1" s="1688"/>
      <c r="CWZ1" s="1688"/>
      <c r="CXA1" s="1688"/>
      <c r="CXB1" s="1688"/>
      <c r="CXC1" s="1688"/>
      <c r="CXD1" s="1688"/>
      <c r="CXE1" s="1688"/>
      <c r="CXF1" s="1688"/>
      <c r="CXG1" s="1688"/>
      <c r="CXH1" s="1688"/>
      <c r="CXI1" s="1688"/>
      <c r="CXJ1" s="1688"/>
      <c r="CXK1" s="1688"/>
      <c r="CXL1" s="1688"/>
      <c r="CXM1" s="1688"/>
      <c r="CXN1" s="1688"/>
      <c r="CXO1" s="1688"/>
      <c r="CXP1" s="1688"/>
      <c r="CXQ1" s="1688"/>
      <c r="CXR1" s="1688"/>
      <c r="CXS1" s="1688"/>
      <c r="CXT1" s="1688"/>
      <c r="CXU1" s="1688"/>
      <c r="CXV1" s="1688"/>
      <c r="CXW1" s="1688"/>
      <c r="CXX1" s="1688"/>
      <c r="CXY1" s="1688"/>
      <c r="CXZ1" s="1688"/>
      <c r="CYA1" s="1688"/>
      <c r="CYB1" s="1688"/>
      <c r="CYC1" s="1688"/>
      <c r="CYD1" s="1688"/>
      <c r="CYE1" s="1688"/>
      <c r="CYF1" s="1688"/>
      <c r="CYG1" s="1688"/>
      <c r="CYH1" s="1688"/>
      <c r="CYI1" s="1688"/>
      <c r="CYJ1" s="1688"/>
      <c r="CYK1" s="1688"/>
      <c r="CYL1" s="1688"/>
      <c r="CYM1" s="1688"/>
      <c r="CYN1" s="1688"/>
      <c r="CYO1" s="1688"/>
      <c r="CYP1" s="1688"/>
      <c r="CYQ1" s="1688"/>
      <c r="CYR1" s="1688"/>
      <c r="CYS1" s="1688"/>
      <c r="CYT1" s="1688"/>
      <c r="CYU1" s="1688"/>
      <c r="CYV1" s="1688"/>
      <c r="CYW1" s="1688"/>
      <c r="CYX1" s="1688"/>
      <c r="CYY1" s="1688"/>
      <c r="CYZ1" s="1688"/>
      <c r="CZA1" s="1688"/>
      <c r="CZB1" s="1688"/>
      <c r="CZC1" s="1688"/>
      <c r="CZD1" s="1688"/>
      <c r="CZE1" s="1688"/>
      <c r="CZF1" s="1688"/>
      <c r="CZG1" s="1688"/>
      <c r="CZH1" s="1688"/>
      <c r="CZI1" s="1688"/>
      <c r="CZJ1" s="1688"/>
      <c r="CZK1" s="1688"/>
      <c r="CZL1" s="1688"/>
      <c r="CZM1" s="1688"/>
      <c r="CZN1" s="1688"/>
      <c r="CZO1" s="1688"/>
      <c r="CZP1" s="1688"/>
      <c r="CZQ1" s="1688"/>
      <c r="CZR1" s="1688"/>
      <c r="CZS1" s="1688"/>
      <c r="CZT1" s="1688"/>
      <c r="CZU1" s="1688"/>
      <c r="CZV1" s="1688"/>
      <c r="CZW1" s="1688"/>
      <c r="CZX1" s="1688"/>
      <c r="CZY1" s="1688"/>
      <c r="CZZ1" s="1688"/>
      <c r="DAA1" s="1688"/>
      <c r="DAB1" s="1688"/>
      <c r="DAC1" s="1688"/>
      <c r="DAD1" s="1688"/>
      <c r="DAE1" s="1688"/>
      <c r="DAF1" s="1688"/>
      <c r="DAG1" s="1688"/>
      <c r="DAH1" s="1688"/>
      <c r="DAI1" s="1688"/>
      <c r="DAJ1" s="1688"/>
      <c r="DAK1" s="1688"/>
      <c r="DAL1" s="1688"/>
      <c r="DAM1" s="1688"/>
      <c r="DAN1" s="1688"/>
      <c r="DAO1" s="1688"/>
      <c r="DAP1" s="1688"/>
      <c r="DAQ1" s="1688"/>
      <c r="DAR1" s="1688"/>
      <c r="DAS1" s="1688"/>
      <c r="DAT1" s="1688"/>
      <c r="DAU1" s="1688"/>
      <c r="DAV1" s="1688"/>
      <c r="DAW1" s="1688"/>
      <c r="DAX1" s="1688"/>
      <c r="DAY1" s="1688"/>
      <c r="DAZ1" s="1688"/>
      <c r="DBA1" s="1688"/>
      <c r="DBB1" s="1688"/>
      <c r="DBC1" s="1688"/>
      <c r="DBD1" s="1688"/>
      <c r="DBE1" s="1688"/>
      <c r="DBF1" s="1688"/>
      <c r="DBG1" s="1688"/>
      <c r="DBH1" s="1688"/>
      <c r="DBI1" s="1688"/>
      <c r="DBJ1" s="1688"/>
      <c r="DBK1" s="1688"/>
      <c r="DBL1" s="1688"/>
      <c r="DBM1" s="1688"/>
      <c r="DBN1" s="1688"/>
      <c r="DBO1" s="1688"/>
      <c r="DBP1" s="1688"/>
      <c r="DBQ1" s="1688"/>
      <c r="DBR1" s="1688"/>
      <c r="DBS1" s="1688"/>
      <c r="DBT1" s="1688"/>
      <c r="DBU1" s="1688"/>
      <c r="DBV1" s="1688"/>
      <c r="DBW1" s="1688"/>
      <c r="DBX1" s="1688"/>
      <c r="DBY1" s="1688"/>
      <c r="DBZ1" s="1688"/>
      <c r="DCA1" s="1688"/>
      <c r="DCB1" s="1688"/>
      <c r="DCC1" s="1688"/>
      <c r="DCD1" s="1688"/>
      <c r="DCE1" s="1688"/>
      <c r="DCF1" s="1688"/>
      <c r="DCG1" s="1688"/>
      <c r="DCH1" s="1688"/>
      <c r="DCI1" s="1688"/>
      <c r="DCJ1" s="1688"/>
      <c r="DCK1" s="1688"/>
      <c r="DCL1" s="1688"/>
      <c r="DCM1" s="1688"/>
      <c r="DCN1" s="1688"/>
      <c r="DCO1" s="1688"/>
      <c r="DCP1" s="1688"/>
      <c r="DCQ1" s="1688"/>
      <c r="DCR1" s="1688"/>
      <c r="DCS1" s="1688"/>
      <c r="DCT1" s="1688"/>
      <c r="DCU1" s="1688"/>
      <c r="DCV1" s="1688"/>
      <c r="DCW1" s="1688"/>
      <c r="DCX1" s="1688"/>
      <c r="DCY1" s="1688"/>
      <c r="DCZ1" s="1688"/>
      <c r="DDA1" s="1688"/>
      <c r="DDB1" s="1688"/>
      <c r="DDC1" s="1688"/>
      <c r="DDD1" s="1688"/>
      <c r="DDE1" s="1688"/>
      <c r="DDF1" s="1688"/>
      <c r="DDG1" s="1688"/>
      <c r="DDH1" s="1688"/>
      <c r="DDI1" s="1688"/>
      <c r="DDJ1" s="1688"/>
      <c r="DDK1" s="1688"/>
      <c r="DDL1" s="1688"/>
      <c r="DDM1" s="1688"/>
      <c r="DDN1" s="1688"/>
      <c r="DDO1" s="1688"/>
      <c r="DDP1" s="1688"/>
      <c r="DDQ1" s="1688"/>
      <c r="DDR1" s="1688"/>
      <c r="DDS1" s="1688"/>
      <c r="DDT1" s="1688"/>
      <c r="DDU1" s="1688"/>
      <c r="DDV1" s="1688"/>
      <c r="DDW1" s="1688"/>
      <c r="DDX1" s="1688"/>
      <c r="DDY1" s="1688"/>
      <c r="DDZ1" s="1688"/>
      <c r="DEA1" s="1688"/>
      <c r="DEB1" s="1688"/>
      <c r="DEC1" s="1688"/>
      <c r="DED1" s="1688"/>
      <c r="DEE1" s="1688"/>
      <c r="DEF1" s="1688"/>
      <c r="DEG1" s="1688"/>
      <c r="DEH1" s="1688"/>
      <c r="DEI1" s="1688"/>
      <c r="DEJ1" s="1688"/>
      <c r="DEK1" s="1688"/>
      <c r="DEL1" s="1688"/>
      <c r="DEM1" s="1688"/>
      <c r="DEN1" s="1688"/>
      <c r="DEO1" s="1688"/>
      <c r="DEP1" s="1688"/>
      <c r="DEQ1" s="1688"/>
      <c r="DER1" s="1688"/>
      <c r="DES1" s="1688"/>
      <c r="DET1" s="1688"/>
      <c r="DEU1" s="1688"/>
      <c r="DEV1" s="1688"/>
      <c r="DEW1" s="1688"/>
      <c r="DEX1" s="1688"/>
      <c r="DEY1" s="1688"/>
      <c r="DEZ1" s="1688"/>
      <c r="DFA1" s="1688"/>
      <c r="DFB1" s="1688"/>
      <c r="DFC1" s="1688"/>
      <c r="DFD1" s="1688"/>
      <c r="DFE1" s="1688"/>
      <c r="DFF1" s="1688"/>
      <c r="DFG1" s="1688"/>
      <c r="DFH1" s="1688"/>
      <c r="DFI1" s="1688"/>
      <c r="DFJ1" s="1688"/>
      <c r="DFK1" s="1688"/>
      <c r="DFL1" s="1688"/>
      <c r="DFM1" s="1688"/>
      <c r="DFN1" s="1688"/>
      <c r="DFO1" s="1688"/>
      <c r="DFP1" s="1688"/>
      <c r="DFQ1" s="1688"/>
      <c r="DFR1" s="1688"/>
      <c r="DFS1" s="1688"/>
      <c r="DFT1" s="1688"/>
      <c r="DFU1" s="1688"/>
      <c r="DFV1" s="1688"/>
      <c r="DFW1" s="1688"/>
      <c r="DFX1" s="1688"/>
      <c r="DFY1" s="1688"/>
      <c r="DFZ1" s="1688"/>
      <c r="DGA1" s="1688"/>
      <c r="DGB1" s="1688"/>
      <c r="DGC1" s="1688"/>
      <c r="DGD1" s="1688"/>
      <c r="DGE1" s="1688"/>
      <c r="DGF1" s="1688"/>
      <c r="DGG1" s="1688"/>
      <c r="DGH1" s="1688"/>
      <c r="DGI1" s="1688"/>
      <c r="DGJ1" s="1688"/>
      <c r="DGK1" s="1688"/>
      <c r="DGL1" s="1688"/>
      <c r="DGM1" s="1688"/>
      <c r="DGN1" s="1688"/>
      <c r="DGO1" s="1688"/>
      <c r="DGP1" s="1688"/>
      <c r="DGQ1" s="1688"/>
      <c r="DGR1" s="1688"/>
      <c r="DGS1" s="1688"/>
      <c r="DGT1" s="1688"/>
      <c r="DGU1" s="1688"/>
      <c r="DGV1" s="1688"/>
      <c r="DGW1" s="1688"/>
      <c r="DGX1" s="1688"/>
      <c r="DGY1" s="1688"/>
      <c r="DGZ1" s="1688"/>
      <c r="DHA1" s="1688"/>
      <c r="DHB1" s="1688"/>
      <c r="DHC1" s="1688"/>
      <c r="DHD1" s="1688"/>
      <c r="DHE1" s="1688"/>
      <c r="DHF1" s="1688"/>
      <c r="DHG1" s="1688"/>
      <c r="DHH1" s="1688"/>
      <c r="DHI1" s="1688"/>
      <c r="DHJ1" s="1688"/>
      <c r="DHK1" s="1688"/>
      <c r="DHL1" s="1688"/>
      <c r="DHM1" s="1688"/>
      <c r="DHN1" s="1688"/>
      <c r="DHO1" s="1688"/>
      <c r="DHP1" s="1688"/>
      <c r="DHQ1" s="1688"/>
      <c r="DHR1" s="1688"/>
      <c r="DHS1" s="1688"/>
      <c r="DHT1" s="1688"/>
      <c r="DHU1" s="1688"/>
      <c r="DHV1" s="1688"/>
      <c r="DHW1" s="1688"/>
      <c r="DHX1" s="1688"/>
      <c r="DHY1" s="1688"/>
      <c r="DHZ1" s="1688"/>
      <c r="DIA1" s="1688"/>
      <c r="DIB1" s="1688"/>
      <c r="DIC1" s="1688"/>
      <c r="DID1" s="1688"/>
      <c r="DIE1" s="1688"/>
      <c r="DIF1" s="1688"/>
      <c r="DIG1" s="1688"/>
      <c r="DIH1" s="1688"/>
      <c r="DII1" s="1688"/>
      <c r="DIJ1" s="1688"/>
      <c r="DIK1" s="1688"/>
      <c r="DIL1" s="1688"/>
      <c r="DIM1" s="1688"/>
      <c r="DIN1" s="1688"/>
      <c r="DIO1" s="1688"/>
      <c r="DIP1" s="1688"/>
      <c r="DIQ1" s="1688"/>
      <c r="DIR1" s="1688"/>
      <c r="DIS1" s="1688"/>
      <c r="DIT1" s="1688"/>
      <c r="DIU1" s="1688"/>
      <c r="DIV1" s="1688"/>
      <c r="DIW1" s="1688"/>
      <c r="DIX1" s="1688"/>
      <c r="DIY1" s="1688"/>
      <c r="DIZ1" s="1688"/>
      <c r="DJA1" s="1688"/>
      <c r="DJB1" s="1688"/>
      <c r="DJC1" s="1688"/>
      <c r="DJD1" s="1688"/>
      <c r="DJE1" s="1688"/>
      <c r="DJF1" s="1688"/>
      <c r="DJG1" s="1688"/>
      <c r="DJH1" s="1688"/>
      <c r="DJI1" s="1688"/>
      <c r="DJJ1" s="1688"/>
      <c r="DJK1" s="1688"/>
      <c r="DJL1" s="1688"/>
      <c r="DJM1" s="1688"/>
      <c r="DJN1" s="1688"/>
      <c r="DJO1" s="1688"/>
      <c r="DJP1" s="1688"/>
      <c r="DJQ1" s="1688"/>
      <c r="DJR1" s="1688"/>
      <c r="DJS1" s="1688"/>
      <c r="DJT1" s="1688"/>
      <c r="DJU1" s="1688"/>
      <c r="DJV1" s="1688"/>
      <c r="DJW1" s="1688"/>
      <c r="DJX1" s="1688"/>
      <c r="DJY1" s="1688"/>
      <c r="DJZ1" s="1688"/>
      <c r="DKA1" s="1688"/>
      <c r="DKB1" s="1688"/>
      <c r="DKC1" s="1688"/>
      <c r="DKD1" s="1688"/>
      <c r="DKE1" s="1688"/>
      <c r="DKF1" s="1688"/>
      <c r="DKG1" s="1688"/>
      <c r="DKH1" s="1688"/>
      <c r="DKI1" s="1688"/>
      <c r="DKJ1" s="1688"/>
      <c r="DKK1" s="1688"/>
      <c r="DKL1" s="1688"/>
      <c r="DKM1" s="1688"/>
      <c r="DKN1" s="1688"/>
      <c r="DKO1" s="1688"/>
      <c r="DKP1" s="1688"/>
      <c r="DKQ1" s="1688"/>
      <c r="DKR1" s="1688"/>
      <c r="DKS1" s="1688"/>
      <c r="DKT1" s="1688"/>
      <c r="DKU1" s="1688"/>
      <c r="DKV1" s="1688"/>
      <c r="DKW1" s="1688"/>
      <c r="DKX1" s="1688"/>
      <c r="DKY1" s="1688"/>
      <c r="DKZ1" s="1688"/>
      <c r="DLA1" s="1688"/>
      <c r="DLB1" s="1688"/>
      <c r="DLC1" s="1688"/>
      <c r="DLD1" s="1688"/>
      <c r="DLE1" s="1688"/>
      <c r="DLF1" s="1688"/>
      <c r="DLG1" s="1688"/>
      <c r="DLH1" s="1688"/>
      <c r="DLI1" s="1688"/>
      <c r="DLJ1" s="1688"/>
      <c r="DLK1" s="1688"/>
      <c r="DLL1" s="1688"/>
      <c r="DLM1" s="1688"/>
      <c r="DLN1" s="1688"/>
      <c r="DLO1" s="1688"/>
      <c r="DLP1" s="1688"/>
      <c r="DLQ1" s="1688"/>
      <c r="DLR1" s="1688"/>
      <c r="DLS1" s="1688"/>
      <c r="DLT1" s="1688"/>
      <c r="DLU1" s="1688"/>
      <c r="DLV1" s="1688"/>
      <c r="DLW1" s="1688"/>
      <c r="DLX1" s="1688"/>
      <c r="DLY1" s="1688"/>
      <c r="DLZ1" s="1688"/>
      <c r="DMA1" s="1688"/>
      <c r="DMB1" s="1688"/>
      <c r="DMC1" s="1688"/>
      <c r="DMD1" s="1688"/>
      <c r="DME1" s="1688"/>
      <c r="DMF1" s="1688"/>
      <c r="DMG1" s="1688"/>
      <c r="DMH1" s="1688"/>
      <c r="DMI1" s="1688"/>
      <c r="DMJ1" s="1688"/>
      <c r="DMK1" s="1688"/>
      <c r="DML1" s="1688"/>
      <c r="DMM1" s="1688"/>
      <c r="DMN1" s="1688"/>
      <c r="DMO1" s="1688"/>
      <c r="DMP1" s="1688"/>
      <c r="DMQ1" s="1688"/>
      <c r="DMR1" s="1688"/>
      <c r="DMS1" s="1688"/>
      <c r="DMT1" s="1688"/>
      <c r="DMU1" s="1688"/>
      <c r="DMV1" s="1688"/>
      <c r="DMW1" s="1688"/>
      <c r="DMX1" s="1688"/>
      <c r="DMY1" s="1688"/>
      <c r="DMZ1" s="1688"/>
      <c r="DNA1" s="1688"/>
      <c r="DNB1" s="1688"/>
      <c r="DNC1" s="1688"/>
      <c r="DND1" s="1688"/>
      <c r="DNE1" s="1688"/>
      <c r="DNF1" s="1688"/>
      <c r="DNG1" s="1688"/>
      <c r="DNH1" s="1688"/>
      <c r="DNI1" s="1688"/>
      <c r="DNJ1" s="1688"/>
      <c r="DNK1" s="1688"/>
      <c r="DNL1" s="1688"/>
      <c r="DNM1" s="1688"/>
      <c r="DNN1" s="1688"/>
      <c r="DNO1" s="1688"/>
      <c r="DNP1" s="1688"/>
      <c r="DNQ1" s="1688"/>
      <c r="DNR1" s="1688"/>
      <c r="DNS1" s="1688"/>
      <c r="DNT1" s="1688"/>
      <c r="DNU1" s="1688"/>
      <c r="DNV1" s="1688"/>
      <c r="DNW1" s="1688"/>
      <c r="DNX1" s="1688"/>
      <c r="DNY1" s="1688"/>
      <c r="DNZ1" s="1688"/>
      <c r="DOA1" s="1688"/>
      <c r="DOB1" s="1688"/>
      <c r="DOC1" s="1688"/>
      <c r="DOD1" s="1688"/>
      <c r="DOE1" s="1688"/>
      <c r="DOF1" s="1688"/>
      <c r="DOG1" s="1688"/>
      <c r="DOH1" s="1688"/>
      <c r="DOI1" s="1688"/>
      <c r="DOJ1" s="1688"/>
      <c r="DOK1" s="1688"/>
      <c r="DOL1" s="1688"/>
      <c r="DOM1" s="1688"/>
      <c r="DON1" s="1688"/>
      <c r="DOO1" s="1688"/>
      <c r="DOP1" s="1688"/>
      <c r="DOQ1" s="1688"/>
      <c r="DOR1" s="1688"/>
      <c r="DOS1" s="1688"/>
      <c r="DOT1" s="1688"/>
      <c r="DOU1" s="1688"/>
      <c r="DOV1" s="1688"/>
      <c r="DOW1" s="1688"/>
      <c r="DOX1" s="1688"/>
      <c r="DOY1" s="1688"/>
      <c r="DOZ1" s="1688"/>
      <c r="DPA1" s="1688"/>
      <c r="DPB1" s="1688"/>
      <c r="DPC1" s="1688"/>
      <c r="DPD1" s="1688"/>
      <c r="DPE1" s="1688"/>
      <c r="DPF1" s="1688"/>
      <c r="DPG1" s="1688"/>
      <c r="DPH1" s="1688"/>
      <c r="DPI1" s="1688"/>
      <c r="DPJ1" s="1688"/>
      <c r="DPK1" s="1688"/>
      <c r="DPL1" s="1688"/>
      <c r="DPM1" s="1688"/>
      <c r="DPN1" s="1688"/>
      <c r="DPO1" s="1688"/>
      <c r="DPP1" s="1688"/>
      <c r="DPQ1" s="1688"/>
      <c r="DPR1" s="1688"/>
      <c r="DPS1" s="1688"/>
      <c r="DPT1" s="1688"/>
      <c r="DPU1" s="1688"/>
      <c r="DPV1" s="1688"/>
      <c r="DPW1" s="1688"/>
      <c r="DPX1" s="1688"/>
      <c r="DPY1" s="1688"/>
      <c r="DPZ1" s="1688"/>
      <c r="DQA1" s="1688"/>
      <c r="DQB1" s="1688"/>
      <c r="DQC1" s="1688"/>
      <c r="DQD1" s="1688"/>
      <c r="DQE1" s="1688"/>
      <c r="DQF1" s="1688"/>
      <c r="DQG1" s="1688"/>
      <c r="DQH1" s="1688"/>
      <c r="DQI1" s="1688"/>
      <c r="DQJ1" s="1688"/>
      <c r="DQK1" s="1688"/>
      <c r="DQL1" s="1688"/>
      <c r="DQM1" s="1688"/>
      <c r="DQN1" s="1688"/>
      <c r="DQO1" s="1688"/>
      <c r="DQP1" s="1688"/>
      <c r="DQQ1" s="1688"/>
      <c r="DQR1" s="1688"/>
      <c r="DQS1" s="1688"/>
      <c r="DQT1" s="1688"/>
      <c r="DQU1" s="1688"/>
      <c r="DQV1" s="1688"/>
      <c r="DQW1" s="1688"/>
      <c r="DQX1" s="1688"/>
      <c r="DQY1" s="1688"/>
      <c r="DQZ1" s="1688"/>
      <c r="DRA1" s="1688"/>
      <c r="DRB1" s="1688"/>
      <c r="DRC1" s="1688"/>
      <c r="DRD1" s="1688"/>
      <c r="DRE1" s="1688"/>
      <c r="DRF1" s="1688"/>
      <c r="DRG1" s="1688"/>
      <c r="DRH1" s="1688"/>
      <c r="DRI1" s="1688"/>
      <c r="DRJ1" s="1688"/>
      <c r="DRK1" s="1688"/>
      <c r="DRL1" s="1688"/>
      <c r="DRM1" s="1688"/>
      <c r="DRN1" s="1688"/>
      <c r="DRO1" s="1688"/>
      <c r="DRP1" s="1688"/>
      <c r="DRQ1" s="1688"/>
      <c r="DRR1" s="1688"/>
      <c r="DRS1" s="1688"/>
      <c r="DRT1" s="1688"/>
      <c r="DRU1" s="1688"/>
      <c r="DRV1" s="1688"/>
      <c r="DRW1" s="1688"/>
      <c r="DRX1" s="1688"/>
      <c r="DRY1" s="1688"/>
      <c r="DRZ1" s="1688"/>
      <c r="DSA1" s="1688"/>
      <c r="DSB1" s="1688"/>
      <c r="DSC1" s="1688"/>
      <c r="DSD1" s="1688"/>
      <c r="DSE1" s="1688"/>
      <c r="DSF1" s="1688"/>
      <c r="DSG1" s="1688"/>
      <c r="DSH1" s="1688"/>
      <c r="DSI1" s="1688"/>
      <c r="DSJ1" s="1688"/>
      <c r="DSK1" s="1688"/>
      <c r="DSL1" s="1688"/>
      <c r="DSM1" s="1688"/>
      <c r="DSN1" s="1688"/>
      <c r="DSO1" s="1688"/>
      <c r="DSP1" s="1688"/>
      <c r="DSQ1" s="1688"/>
      <c r="DSR1" s="1688"/>
      <c r="DSS1" s="1688"/>
      <c r="DST1" s="1688"/>
      <c r="DSU1" s="1688"/>
      <c r="DSV1" s="1688"/>
      <c r="DSW1" s="1688"/>
      <c r="DSX1" s="1688"/>
      <c r="DSY1" s="1688"/>
      <c r="DSZ1" s="1688"/>
      <c r="DTA1" s="1688"/>
      <c r="DTB1" s="1688"/>
      <c r="DTC1" s="1688"/>
      <c r="DTD1" s="1688"/>
      <c r="DTE1" s="1688"/>
      <c r="DTF1" s="1688"/>
      <c r="DTG1" s="1688"/>
      <c r="DTH1" s="1688"/>
      <c r="DTI1" s="1688"/>
      <c r="DTJ1" s="1688"/>
      <c r="DTK1" s="1688"/>
      <c r="DTL1" s="1688"/>
      <c r="DTM1" s="1688"/>
      <c r="DTN1" s="1688"/>
      <c r="DTO1" s="1688"/>
      <c r="DTP1" s="1688"/>
      <c r="DTQ1" s="1688"/>
      <c r="DTR1" s="1688"/>
      <c r="DTS1" s="1688"/>
      <c r="DTT1" s="1688"/>
      <c r="DTU1" s="1688"/>
      <c r="DTV1" s="1688"/>
      <c r="DTW1" s="1688"/>
      <c r="DTX1" s="1688"/>
      <c r="DTY1" s="1688"/>
      <c r="DTZ1" s="1688"/>
      <c r="DUA1" s="1688"/>
      <c r="DUB1" s="1688"/>
      <c r="DUC1" s="1688"/>
      <c r="DUD1" s="1688"/>
      <c r="DUE1" s="1688"/>
      <c r="DUF1" s="1688"/>
      <c r="DUG1" s="1688"/>
      <c r="DUH1" s="1688"/>
      <c r="DUI1" s="1688"/>
      <c r="DUJ1" s="1688"/>
      <c r="DUK1" s="1688"/>
      <c r="DUL1" s="1688"/>
      <c r="DUM1" s="1688"/>
      <c r="DUN1" s="1688"/>
      <c r="DUO1" s="1688"/>
      <c r="DUP1" s="1688"/>
      <c r="DUQ1" s="1688"/>
      <c r="DUR1" s="1688"/>
      <c r="DUS1" s="1688"/>
      <c r="DUT1" s="1688"/>
      <c r="DUU1" s="1688"/>
      <c r="DUV1" s="1688"/>
      <c r="DUW1" s="1688"/>
      <c r="DUX1" s="1688"/>
      <c r="DUY1" s="1688"/>
      <c r="DUZ1" s="1688"/>
      <c r="DVA1" s="1688"/>
      <c r="DVB1" s="1688"/>
      <c r="DVC1" s="1688"/>
      <c r="DVD1" s="1688"/>
      <c r="DVE1" s="1688"/>
      <c r="DVF1" s="1688"/>
      <c r="DVG1" s="1688"/>
      <c r="DVH1" s="1688"/>
      <c r="DVI1" s="1688"/>
      <c r="DVJ1" s="1688"/>
      <c r="DVK1" s="1688"/>
      <c r="DVL1" s="1688"/>
      <c r="DVM1" s="1688"/>
      <c r="DVN1" s="1688"/>
      <c r="DVO1" s="1688"/>
      <c r="DVP1" s="1688"/>
      <c r="DVQ1" s="1688"/>
      <c r="DVR1" s="1688"/>
      <c r="DVS1" s="1688"/>
      <c r="DVT1" s="1688"/>
      <c r="DVU1" s="1688"/>
      <c r="DVV1" s="1688"/>
      <c r="DVW1" s="1688"/>
      <c r="DVX1" s="1688"/>
      <c r="DVY1" s="1688"/>
      <c r="DVZ1" s="1688"/>
      <c r="DWA1" s="1688"/>
      <c r="DWB1" s="1688"/>
      <c r="DWC1" s="1688"/>
      <c r="DWD1" s="1688"/>
      <c r="DWE1" s="1688"/>
      <c r="DWF1" s="1688"/>
      <c r="DWG1" s="1688"/>
      <c r="DWH1" s="1688"/>
      <c r="DWI1" s="1688"/>
      <c r="DWJ1" s="1688"/>
      <c r="DWK1" s="1688"/>
      <c r="DWL1" s="1688"/>
      <c r="DWM1" s="1688"/>
      <c r="DWN1" s="1688"/>
      <c r="DWO1" s="1688"/>
      <c r="DWP1" s="1688"/>
      <c r="DWQ1" s="1688"/>
      <c r="DWR1" s="1688"/>
      <c r="DWS1" s="1688"/>
      <c r="DWT1" s="1688"/>
      <c r="DWU1" s="1688"/>
      <c r="DWV1" s="1688"/>
      <c r="DWW1" s="1688"/>
      <c r="DWX1" s="1688"/>
      <c r="DWY1" s="1688"/>
      <c r="DWZ1" s="1688"/>
      <c r="DXA1" s="1688"/>
      <c r="DXB1" s="1688"/>
      <c r="DXC1" s="1688"/>
      <c r="DXD1" s="1688"/>
      <c r="DXE1" s="1688"/>
      <c r="DXF1" s="1688"/>
      <c r="DXG1" s="1688"/>
      <c r="DXH1" s="1688"/>
      <c r="DXI1" s="1688"/>
      <c r="DXJ1" s="1688"/>
      <c r="DXK1" s="1688"/>
      <c r="DXL1" s="1688"/>
      <c r="DXM1" s="1688"/>
      <c r="DXN1" s="1688"/>
      <c r="DXO1" s="1688"/>
      <c r="DXP1" s="1688"/>
      <c r="DXQ1" s="1688"/>
      <c r="DXR1" s="1688"/>
      <c r="DXS1" s="1688"/>
      <c r="DXT1" s="1688"/>
      <c r="DXU1" s="1688"/>
      <c r="DXV1" s="1688"/>
      <c r="DXW1" s="1688"/>
      <c r="DXX1" s="1688"/>
      <c r="DXY1" s="1688"/>
      <c r="DXZ1" s="1688"/>
      <c r="DYA1" s="1688"/>
      <c r="DYB1" s="1688"/>
      <c r="DYC1" s="1688"/>
      <c r="DYD1" s="1688"/>
      <c r="DYE1" s="1688"/>
      <c r="DYF1" s="1688"/>
      <c r="DYG1" s="1688"/>
      <c r="DYH1" s="1688"/>
      <c r="DYI1" s="1688"/>
      <c r="DYJ1" s="1688"/>
      <c r="DYK1" s="1688"/>
      <c r="DYL1" s="1688"/>
      <c r="DYM1" s="1688"/>
      <c r="DYN1" s="1688"/>
      <c r="DYO1" s="1688"/>
      <c r="DYP1" s="1688"/>
      <c r="DYQ1" s="1688"/>
      <c r="DYR1" s="1688"/>
      <c r="DYS1" s="1688"/>
      <c r="DYT1" s="1688"/>
      <c r="DYU1" s="1688"/>
      <c r="DYV1" s="1688"/>
      <c r="DYW1" s="1688"/>
      <c r="DYX1" s="1688"/>
      <c r="DYY1" s="1688"/>
      <c r="DYZ1" s="1688"/>
      <c r="DZA1" s="1688"/>
      <c r="DZB1" s="1688"/>
      <c r="DZC1" s="1688"/>
      <c r="DZD1" s="1688"/>
      <c r="DZE1" s="1688"/>
      <c r="DZF1" s="1688"/>
      <c r="DZG1" s="1688"/>
      <c r="DZH1" s="1688"/>
      <c r="DZI1" s="1688"/>
      <c r="DZJ1" s="1688"/>
      <c r="DZK1" s="1688"/>
      <c r="DZL1" s="1688"/>
      <c r="DZM1" s="1688"/>
      <c r="DZN1" s="1688"/>
      <c r="DZO1" s="1688"/>
      <c r="DZP1" s="1688"/>
      <c r="DZQ1" s="1688"/>
      <c r="DZR1" s="1688"/>
      <c r="DZS1" s="1688"/>
      <c r="DZT1" s="1688"/>
      <c r="DZU1" s="1688"/>
      <c r="DZV1" s="1688"/>
      <c r="DZW1" s="1688"/>
      <c r="DZX1" s="1688"/>
      <c r="DZY1" s="1688"/>
      <c r="DZZ1" s="1688"/>
      <c r="EAA1" s="1688"/>
      <c r="EAB1" s="1688"/>
      <c r="EAC1" s="1688"/>
      <c r="EAD1" s="1688"/>
      <c r="EAE1" s="1688"/>
      <c r="EAF1" s="1688"/>
      <c r="EAG1" s="1688"/>
      <c r="EAH1" s="1688"/>
      <c r="EAI1" s="1688"/>
      <c r="EAJ1" s="1688"/>
      <c r="EAK1" s="1688"/>
      <c r="EAL1" s="1688"/>
      <c r="EAM1" s="1688"/>
      <c r="EAN1" s="1688"/>
      <c r="EAO1" s="1688"/>
      <c r="EAP1" s="1688"/>
      <c r="EAQ1" s="1688"/>
      <c r="EAR1" s="1688"/>
      <c r="EAS1" s="1688"/>
      <c r="EAT1" s="1688"/>
      <c r="EAU1" s="1688"/>
      <c r="EAV1" s="1688"/>
      <c r="EAW1" s="1688"/>
      <c r="EAX1" s="1688"/>
      <c r="EAY1" s="1688"/>
      <c r="EAZ1" s="1688"/>
      <c r="EBA1" s="1688"/>
      <c r="EBB1" s="1688"/>
      <c r="EBC1" s="1688"/>
      <c r="EBD1" s="1688"/>
      <c r="EBE1" s="1688"/>
      <c r="EBF1" s="1688"/>
      <c r="EBG1" s="1688"/>
      <c r="EBH1" s="1688"/>
      <c r="EBI1" s="1688"/>
      <c r="EBJ1" s="1688"/>
      <c r="EBK1" s="1688"/>
      <c r="EBL1" s="1688"/>
      <c r="EBM1" s="1688"/>
      <c r="EBN1" s="1688"/>
      <c r="EBO1" s="1688"/>
      <c r="EBP1" s="1688"/>
      <c r="EBQ1" s="1688"/>
      <c r="EBR1" s="1688"/>
      <c r="EBS1" s="1688"/>
      <c r="EBT1" s="1688"/>
      <c r="EBU1" s="1688"/>
      <c r="EBV1" s="1688"/>
      <c r="EBW1" s="1688"/>
      <c r="EBX1" s="1688"/>
      <c r="EBY1" s="1688"/>
      <c r="EBZ1" s="1688"/>
      <c r="ECA1" s="1688"/>
      <c r="ECB1" s="1688"/>
      <c r="ECC1" s="1688"/>
      <c r="ECD1" s="1688"/>
      <c r="ECE1" s="1688"/>
      <c r="ECF1" s="1688"/>
      <c r="ECG1" s="1688"/>
      <c r="ECH1" s="1688"/>
      <c r="ECI1" s="1688"/>
      <c r="ECJ1" s="1688"/>
      <c r="ECK1" s="1688"/>
      <c r="ECL1" s="1688"/>
      <c r="ECM1" s="1688"/>
      <c r="ECN1" s="1688"/>
      <c r="ECO1" s="1688"/>
      <c r="ECP1" s="1688"/>
      <c r="ECQ1" s="1688"/>
      <c r="ECR1" s="1688"/>
      <c r="ECS1" s="1688"/>
      <c r="ECT1" s="1688"/>
      <c r="ECU1" s="1688"/>
      <c r="ECV1" s="1688"/>
      <c r="ECW1" s="1688"/>
      <c r="ECX1" s="1688"/>
      <c r="ECY1" s="1688"/>
      <c r="ECZ1" s="1688"/>
      <c r="EDA1" s="1688"/>
      <c r="EDB1" s="1688"/>
      <c r="EDC1" s="1688"/>
      <c r="EDD1" s="1688"/>
      <c r="EDE1" s="1688"/>
      <c r="EDF1" s="1688"/>
      <c r="EDG1" s="1688"/>
      <c r="EDH1" s="1688"/>
      <c r="EDI1" s="1688"/>
      <c r="EDJ1" s="1688"/>
      <c r="EDK1" s="1688"/>
      <c r="EDL1" s="1688"/>
      <c r="EDM1" s="1688"/>
      <c r="EDN1" s="1688"/>
      <c r="EDO1" s="1688"/>
      <c r="EDP1" s="1688"/>
      <c r="EDQ1" s="1688"/>
      <c r="EDR1" s="1688"/>
      <c r="EDS1" s="1688"/>
      <c r="EDT1" s="1688"/>
      <c r="EDU1" s="1688"/>
      <c r="EDV1" s="1688"/>
      <c r="EDW1" s="1688"/>
      <c r="EDX1" s="1688"/>
      <c r="EDY1" s="1688"/>
      <c r="EDZ1" s="1688"/>
      <c r="EEA1" s="1688"/>
      <c r="EEB1" s="1688"/>
      <c r="EEC1" s="1688"/>
      <c r="EED1" s="1688"/>
      <c r="EEE1" s="1688"/>
      <c r="EEF1" s="1688"/>
      <c r="EEG1" s="1688"/>
      <c r="EEH1" s="1688"/>
      <c r="EEI1" s="1688"/>
      <c r="EEJ1" s="1688"/>
      <c r="EEK1" s="1688"/>
      <c r="EEL1" s="1688"/>
      <c r="EEM1" s="1688"/>
      <c r="EEN1" s="1688"/>
      <c r="EEO1" s="1688"/>
      <c r="EEP1" s="1688"/>
      <c r="EEQ1" s="1688"/>
      <c r="EER1" s="1688"/>
      <c r="EES1" s="1688"/>
      <c r="EET1" s="1688"/>
      <c r="EEU1" s="1688"/>
      <c r="EEV1" s="1688"/>
      <c r="EEW1" s="1688"/>
      <c r="EEX1" s="1688"/>
      <c r="EEY1" s="1688"/>
      <c r="EEZ1" s="1688"/>
      <c r="EFA1" s="1688"/>
      <c r="EFB1" s="1688"/>
      <c r="EFC1" s="1688"/>
      <c r="EFD1" s="1688"/>
      <c r="EFE1" s="1688"/>
      <c r="EFF1" s="1688"/>
      <c r="EFG1" s="1688"/>
      <c r="EFH1" s="1688"/>
      <c r="EFI1" s="1688"/>
      <c r="EFJ1" s="1688"/>
      <c r="EFK1" s="1688"/>
      <c r="EFL1" s="1688"/>
      <c r="EFM1" s="1688"/>
      <c r="EFN1" s="1688"/>
      <c r="EFO1" s="1688"/>
      <c r="EFP1" s="1688"/>
      <c r="EFQ1" s="1688"/>
      <c r="EFR1" s="1688"/>
      <c r="EFS1" s="1688"/>
      <c r="EFT1" s="1688"/>
      <c r="EFU1" s="1688"/>
      <c r="EFV1" s="1688"/>
      <c r="EFW1" s="1688"/>
      <c r="EFX1" s="1688"/>
      <c r="EFY1" s="1688"/>
      <c r="EFZ1" s="1688"/>
      <c r="EGA1" s="1688"/>
      <c r="EGB1" s="1688"/>
      <c r="EGC1" s="1688"/>
      <c r="EGD1" s="1688"/>
      <c r="EGE1" s="1688"/>
      <c r="EGF1" s="1688"/>
      <c r="EGG1" s="1688"/>
      <c r="EGH1" s="1688"/>
      <c r="EGI1" s="1688"/>
      <c r="EGJ1" s="1688"/>
      <c r="EGK1" s="1688"/>
      <c r="EGL1" s="1688"/>
      <c r="EGM1" s="1688"/>
      <c r="EGN1" s="1688"/>
      <c r="EGO1" s="1688"/>
      <c r="EGP1" s="1688"/>
      <c r="EGQ1" s="1688"/>
      <c r="EGR1" s="1688"/>
      <c r="EGS1" s="1688"/>
      <c r="EGT1" s="1688"/>
      <c r="EGU1" s="1688"/>
      <c r="EGV1" s="1688"/>
      <c r="EGW1" s="1688"/>
      <c r="EGX1" s="1688"/>
      <c r="EGY1" s="1688"/>
      <c r="EGZ1" s="1688"/>
      <c r="EHA1" s="1688"/>
      <c r="EHB1" s="1688"/>
      <c r="EHC1" s="1688"/>
      <c r="EHD1" s="1688"/>
      <c r="EHE1" s="1688"/>
      <c r="EHF1" s="1688"/>
      <c r="EHG1" s="1688"/>
      <c r="EHH1" s="1688"/>
      <c r="EHI1" s="1688"/>
      <c r="EHJ1" s="1688"/>
      <c r="EHK1" s="1688"/>
      <c r="EHL1" s="1688"/>
      <c r="EHM1" s="1688"/>
      <c r="EHN1" s="1688"/>
      <c r="EHO1" s="1688"/>
      <c r="EHP1" s="1688"/>
      <c r="EHQ1" s="1688"/>
      <c r="EHR1" s="1688"/>
      <c r="EHS1" s="1688"/>
      <c r="EHT1" s="1688"/>
      <c r="EHU1" s="1688"/>
      <c r="EHV1" s="1688"/>
      <c r="EHW1" s="1688"/>
      <c r="EHX1" s="1688"/>
      <c r="EHY1" s="1688"/>
      <c r="EHZ1" s="1688"/>
      <c r="EIA1" s="1688"/>
      <c r="EIB1" s="1688"/>
      <c r="EIC1" s="1688"/>
      <c r="EID1" s="1688"/>
      <c r="EIE1" s="1688"/>
      <c r="EIF1" s="1688"/>
      <c r="EIG1" s="1688"/>
      <c r="EIH1" s="1688"/>
      <c r="EII1" s="1688"/>
      <c r="EIJ1" s="1688"/>
      <c r="EIK1" s="1688"/>
      <c r="EIL1" s="1688"/>
      <c r="EIM1" s="1688"/>
      <c r="EIN1" s="1688"/>
      <c r="EIO1" s="1688"/>
      <c r="EIP1" s="1688"/>
      <c r="EIQ1" s="1688"/>
      <c r="EIR1" s="1688"/>
      <c r="EIS1" s="1688"/>
      <c r="EIT1" s="1688"/>
      <c r="EIU1" s="1688"/>
      <c r="EIV1" s="1688"/>
      <c r="EIW1" s="1688"/>
      <c r="EIX1" s="1688"/>
      <c r="EIY1" s="1688"/>
      <c r="EIZ1" s="1688"/>
      <c r="EJA1" s="1688"/>
      <c r="EJB1" s="1688"/>
      <c r="EJC1" s="1688"/>
      <c r="EJD1" s="1688"/>
      <c r="EJE1" s="1688"/>
      <c r="EJF1" s="1688"/>
      <c r="EJG1" s="1688"/>
      <c r="EJH1" s="1688"/>
      <c r="EJI1" s="1688"/>
      <c r="EJJ1" s="1688"/>
      <c r="EJK1" s="1688"/>
      <c r="EJL1" s="1688"/>
      <c r="EJM1" s="1688"/>
      <c r="EJN1" s="1688"/>
      <c r="EJO1" s="1688"/>
      <c r="EJP1" s="1688"/>
      <c r="EJQ1" s="1688"/>
      <c r="EJR1" s="1688"/>
      <c r="EJS1" s="1688"/>
      <c r="EJT1" s="1688"/>
      <c r="EJU1" s="1688"/>
      <c r="EJV1" s="1688"/>
      <c r="EJW1" s="1688"/>
      <c r="EJX1" s="1688"/>
      <c r="EJY1" s="1688"/>
      <c r="EJZ1" s="1688"/>
      <c r="EKA1" s="1688"/>
      <c r="EKB1" s="1688"/>
      <c r="EKC1" s="1688"/>
      <c r="EKD1" s="1688"/>
      <c r="EKE1" s="1688"/>
      <c r="EKF1" s="1688"/>
      <c r="EKG1" s="1688"/>
      <c r="EKH1" s="1688"/>
      <c r="EKI1" s="1688"/>
      <c r="EKJ1" s="1688"/>
      <c r="EKK1" s="1688"/>
      <c r="EKL1" s="1688"/>
      <c r="EKM1" s="1688"/>
      <c r="EKN1" s="1688"/>
      <c r="EKO1" s="1688"/>
      <c r="EKP1" s="1688"/>
      <c r="EKQ1" s="1688"/>
      <c r="EKR1" s="1688"/>
      <c r="EKS1" s="1688"/>
      <c r="EKT1" s="1688"/>
      <c r="EKU1" s="1688"/>
      <c r="EKV1" s="1688"/>
      <c r="EKW1" s="1688"/>
      <c r="EKX1" s="1688"/>
      <c r="EKY1" s="1688"/>
      <c r="EKZ1" s="1688"/>
      <c r="ELA1" s="1688"/>
      <c r="ELB1" s="1688"/>
      <c r="ELC1" s="1688"/>
      <c r="ELD1" s="1688"/>
      <c r="ELE1" s="1688"/>
      <c r="ELF1" s="1688"/>
      <c r="ELG1" s="1688"/>
      <c r="ELH1" s="1688"/>
      <c r="ELI1" s="1688"/>
      <c r="ELJ1" s="1688"/>
      <c r="ELK1" s="1688"/>
      <c r="ELL1" s="1688"/>
      <c r="ELM1" s="1688"/>
      <c r="ELN1" s="1688"/>
      <c r="ELO1" s="1688"/>
      <c r="ELP1" s="1688"/>
      <c r="ELQ1" s="1688"/>
      <c r="ELR1" s="1688"/>
      <c r="ELS1" s="1688"/>
      <c r="ELT1" s="1688"/>
      <c r="ELU1" s="1688"/>
      <c r="ELV1" s="1688"/>
      <c r="ELW1" s="1688"/>
      <c r="ELX1" s="1688"/>
      <c r="ELY1" s="1688"/>
      <c r="ELZ1" s="1688"/>
      <c r="EMA1" s="1688"/>
      <c r="EMB1" s="1688"/>
      <c r="EMC1" s="1688"/>
      <c r="EMD1" s="1688"/>
      <c r="EME1" s="1688"/>
      <c r="EMF1" s="1688"/>
      <c r="EMG1" s="1688"/>
      <c r="EMH1" s="1688"/>
      <c r="EMI1" s="1688"/>
      <c r="EMJ1" s="1688"/>
      <c r="EMK1" s="1688"/>
      <c r="EML1" s="1688"/>
      <c r="EMM1" s="1688"/>
      <c r="EMN1" s="1688"/>
      <c r="EMO1" s="1688"/>
      <c r="EMP1" s="1688"/>
      <c r="EMQ1" s="1688"/>
      <c r="EMR1" s="1688"/>
      <c r="EMS1" s="1688"/>
      <c r="EMT1" s="1688"/>
      <c r="EMU1" s="1688"/>
      <c r="EMV1" s="1688"/>
      <c r="EMW1" s="1688"/>
      <c r="EMX1" s="1688"/>
      <c r="EMY1" s="1688"/>
      <c r="EMZ1" s="1688"/>
      <c r="ENA1" s="1688"/>
      <c r="ENB1" s="1688"/>
      <c r="ENC1" s="1688"/>
      <c r="END1" s="1688"/>
      <c r="ENE1" s="1688"/>
      <c r="ENF1" s="1688"/>
      <c r="ENG1" s="1688"/>
      <c r="ENH1" s="1688"/>
      <c r="ENI1" s="1688"/>
      <c r="ENJ1" s="1688"/>
      <c r="ENK1" s="1688"/>
      <c r="ENL1" s="1688"/>
      <c r="ENM1" s="1688"/>
      <c r="ENN1" s="1688"/>
      <c r="ENO1" s="1688"/>
      <c r="ENP1" s="1688"/>
      <c r="ENQ1" s="1688"/>
      <c r="ENR1" s="1688"/>
      <c r="ENS1" s="1688"/>
      <c r="ENT1" s="1688"/>
      <c r="ENU1" s="1688"/>
      <c r="ENV1" s="1688"/>
      <c r="ENW1" s="1688"/>
      <c r="ENX1" s="1688"/>
      <c r="ENY1" s="1688"/>
      <c r="ENZ1" s="1688"/>
      <c r="EOA1" s="1688"/>
      <c r="EOB1" s="1688"/>
      <c r="EOC1" s="1688"/>
      <c r="EOD1" s="1688"/>
      <c r="EOE1" s="1688"/>
      <c r="EOF1" s="1688"/>
      <c r="EOG1" s="1688"/>
      <c r="EOH1" s="1688"/>
      <c r="EOI1" s="1688"/>
      <c r="EOJ1" s="1688"/>
      <c r="EOK1" s="1688"/>
      <c r="EOL1" s="1688"/>
      <c r="EOM1" s="1688"/>
      <c r="EON1" s="1688"/>
      <c r="EOO1" s="1688"/>
      <c r="EOP1" s="1688"/>
      <c r="EOQ1" s="1688"/>
      <c r="EOR1" s="1688"/>
      <c r="EOS1" s="1688"/>
      <c r="EOT1" s="1688"/>
      <c r="EOU1" s="1688"/>
      <c r="EOV1" s="1688"/>
      <c r="EOW1" s="1688"/>
      <c r="EOX1" s="1688"/>
      <c r="EOY1" s="1688"/>
      <c r="EOZ1" s="1688"/>
      <c r="EPA1" s="1688"/>
      <c r="EPB1" s="1688"/>
      <c r="EPC1" s="1688"/>
      <c r="EPD1" s="1688"/>
      <c r="EPE1" s="1688"/>
      <c r="EPF1" s="1688"/>
      <c r="EPG1" s="1688"/>
      <c r="EPH1" s="1688"/>
      <c r="EPI1" s="1688"/>
      <c r="EPJ1" s="1688"/>
      <c r="EPK1" s="1688"/>
      <c r="EPL1" s="1688"/>
      <c r="EPM1" s="1688"/>
      <c r="EPN1" s="1688"/>
      <c r="EPO1" s="1688"/>
      <c r="EPP1" s="1688"/>
      <c r="EPQ1" s="1688"/>
      <c r="EPR1" s="1688"/>
      <c r="EPS1" s="1688"/>
      <c r="EPT1" s="1688"/>
      <c r="EPU1" s="1688"/>
      <c r="EPV1" s="1688"/>
      <c r="EPW1" s="1688"/>
      <c r="EPX1" s="1688"/>
      <c r="EPY1" s="1688"/>
      <c r="EPZ1" s="1688"/>
      <c r="EQA1" s="1688"/>
      <c r="EQB1" s="1688"/>
      <c r="EQC1" s="1688"/>
      <c r="EQD1" s="1688"/>
      <c r="EQE1" s="1688"/>
      <c r="EQF1" s="1688"/>
      <c r="EQG1" s="1688"/>
      <c r="EQH1" s="1688"/>
      <c r="EQI1" s="1688"/>
      <c r="EQJ1" s="1688"/>
      <c r="EQK1" s="1688"/>
      <c r="EQL1" s="1688"/>
      <c r="EQM1" s="1688"/>
      <c r="EQN1" s="1688"/>
      <c r="EQO1" s="1688"/>
      <c r="EQP1" s="1688"/>
      <c r="EQQ1" s="1688"/>
      <c r="EQR1" s="1688"/>
      <c r="EQS1" s="1688"/>
      <c r="EQT1" s="1688"/>
      <c r="EQU1" s="1688"/>
      <c r="EQV1" s="1688"/>
      <c r="EQW1" s="1688"/>
      <c r="EQX1" s="1688"/>
      <c r="EQY1" s="1688"/>
      <c r="EQZ1" s="1688"/>
      <c r="ERA1" s="1688"/>
      <c r="ERB1" s="1688"/>
      <c r="ERC1" s="1688"/>
      <c r="ERD1" s="1688"/>
      <c r="ERE1" s="1688"/>
      <c r="ERF1" s="1688"/>
      <c r="ERG1" s="1688"/>
      <c r="ERH1" s="1688"/>
      <c r="ERI1" s="1688"/>
      <c r="ERJ1" s="1688"/>
      <c r="ERK1" s="1688"/>
      <c r="ERL1" s="1688"/>
      <c r="ERM1" s="1688"/>
      <c r="ERN1" s="1688"/>
      <c r="ERO1" s="1688"/>
      <c r="ERP1" s="1688"/>
      <c r="ERQ1" s="1688"/>
      <c r="ERR1" s="1688"/>
      <c r="ERS1" s="1688"/>
      <c r="ERT1" s="1688"/>
      <c r="ERU1" s="1688"/>
      <c r="ERV1" s="1688"/>
      <c r="ERW1" s="1688"/>
      <c r="ERX1" s="1688"/>
      <c r="ERY1" s="1688"/>
      <c r="ERZ1" s="1688"/>
      <c r="ESA1" s="1688"/>
      <c r="ESB1" s="1688"/>
      <c r="ESC1" s="1688"/>
      <c r="ESD1" s="1688"/>
      <c r="ESE1" s="1688"/>
      <c r="ESF1" s="1688"/>
      <c r="ESG1" s="1688"/>
      <c r="ESH1" s="1688"/>
      <c r="ESI1" s="1688"/>
      <c r="ESJ1" s="1688"/>
      <c r="ESK1" s="1688"/>
      <c r="ESL1" s="1688"/>
      <c r="ESM1" s="1688"/>
      <c r="ESN1" s="1688"/>
      <c r="ESO1" s="1688"/>
      <c r="ESP1" s="1688"/>
      <c r="ESQ1" s="1688"/>
      <c r="ESR1" s="1688"/>
      <c r="ESS1" s="1688"/>
      <c r="EST1" s="1688"/>
      <c r="ESU1" s="1688"/>
      <c r="ESV1" s="1688"/>
      <c r="ESW1" s="1688"/>
      <c r="ESX1" s="1688"/>
      <c r="ESY1" s="1688"/>
      <c r="ESZ1" s="1688"/>
      <c r="ETA1" s="1688"/>
      <c r="ETB1" s="1688"/>
      <c r="ETC1" s="1688"/>
      <c r="ETD1" s="1688"/>
      <c r="ETE1" s="1688"/>
      <c r="ETF1" s="1688"/>
      <c r="ETG1" s="1688"/>
      <c r="ETH1" s="1688"/>
      <c r="ETI1" s="1688"/>
      <c r="ETJ1" s="1688"/>
      <c r="ETK1" s="1688"/>
      <c r="ETL1" s="1688"/>
      <c r="ETM1" s="1688"/>
      <c r="ETN1" s="1688"/>
      <c r="ETO1" s="1688"/>
      <c r="ETP1" s="1688"/>
      <c r="ETQ1" s="1688"/>
      <c r="ETR1" s="1688"/>
      <c r="ETS1" s="1688"/>
      <c r="ETT1" s="1688"/>
      <c r="ETU1" s="1688"/>
      <c r="ETV1" s="1688"/>
      <c r="ETW1" s="1688"/>
      <c r="ETX1" s="1688"/>
      <c r="ETY1" s="1688"/>
      <c r="ETZ1" s="1688"/>
      <c r="EUA1" s="1688"/>
      <c r="EUB1" s="1688"/>
      <c r="EUC1" s="1688"/>
      <c r="EUD1" s="1688"/>
      <c r="EUE1" s="1688"/>
      <c r="EUF1" s="1688"/>
      <c r="EUG1" s="1688"/>
      <c r="EUH1" s="1688"/>
      <c r="EUI1" s="1688"/>
      <c r="EUJ1" s="1688"/>
      <c r="EUK1" s="1688"/>
      <c r="EUL1" s="1688"/>
      <c r="EUM1" s="1688"/>
      <c r="EUN1" s="1688"/>
      <c r="EUO1" s="1688"/>
      <c r="EUP1" s="1688"/>
      <c r="EUQ1" s="1688"/>
      <c r="EUR1" s="1688"/>
      <c r="EUS1" s="1688"/>
      <c r="EUT1" s="1688"/>
      <c r="EUU1" s="1688"/>
      <c r="EUV1" s="1688"/>
      <c r="EUW1" s="1688"/>
      <c r="EUX1" s="1688"/>
      <c r="EUY1" s="1688"/>
      <c r="EUZ1" s="1688"/>
      <c r="EVA1" s="1688"/>
      <c r="EVB1" s="1688"/>
      <c r="EVC1" s="1688"/>
      <c r="EVD1" s="1688"/>
      <c r="EVE1" s="1688"/>
      <c r="EVF1" s="1688"/>
      <c r="EVG1" s="1688"/>
      <c r="EVH1" s="1688"/>
      <c r="EVI1" s="1688"/>
      <c r="EVJ1" s="1688"/>
      <c r="EVK1" s="1688"/>
      <c r="EVL1" s="1688"/>
      <c r="EVM1" s="1688"/>
      <c r="EVN1" s="1688"/>
      <c r="EVO1" s="1688"/>
      <c r="EVP1" s="1688"/>
      <c r="EVQ1" s="1688"/>
      <c r="EVR1" s="1688"/>
      <c r="EVS1" s="1688"/>
      <c r="EVT1" s="1688"/>
      <c r="EVU1" s="1688"/>
      <c r="EVV1" s="1688"/>
      <c r="EVW1" s="1688"/>
      <c r="EVX1" s="1688"/>
      <c r="EVY1" s="1688"/>
      <c r="EVZ1" s="1688"/>
      <c r="EWA1" s="1688"/>
      <c r="EWB1" s="1688"/>
      <c r="EWC1" s="1688"/>
      <c r="EWD1" s="1688"/>
      <c r="EWE1" s="1688"/>
      <c r="EWF1" s="1688"/>
      <c r="EWG1" s="1688"/>
      <c r="EWH1" s="1688"/>
      <c r="EWI1" s="1688"/>
      <c r="EWJ1" s="1688"/>
      <c r="EWK1" s="1688"/>
      <c r="EWL1" s="1688"/>
      <c r="EWM1" s="1688"/>
      <c r="EWN1" s="1688"/>
      <c r="EWO1" s="1688"/>
      <c r="EWP1" s="1688"/>
      <c r="EWQ1" s="1688"/>
      <c r="EWR1" s="1688"/>
      <c r="EWS1" s="1688"/>
      <c r="EWT1" s="1688"/>
      <c r="EWU1" s="1688"/>
      <c r="EWV1" s="1688"/>
      <c r="EWW1" s="1688"/>
      <c r="EWX1" s="1688"/>
      <c r="EWY1" s="1688"/>
      <c r="EWZ1" s="1688"/>
      <c r="EXA1" s="1688"/>
      <c r="EXB1" s="1688"/>
      <c r="EXC1" s="1688"/>
      <c r="EXD1" s="1688"/>
      <c r="EXE1" s="1688"/>
      <c r="EXF1" s="1688"/>
      <c r="EXG1" s="1688"/>
      <c r="EXH1" s="1688"/>
      <c r="EXI1" s="1688"/>
      <c r="EXJ1" s="1688"/>
      <c r="EXK1" s="1688"/>
      <c r="EXL1" s="1688"/>
      <c r="EXM1" s="1688"/>
      <c r="EXN1" s="1688"/>
      <c r="EXO1" s="1688"/>
      <c r="EXP1" s="1688"/>
      <c r="EXQ1" s="1688"/>
      <c r="EXR1" s="1688"/>
      <c r="EXS1" s="1688"/>
      <c r="EXT1" s="1688"/>
      <c r="EXU1" s="1688"/>
      <c r="EXV1" s="1688"/>
      <c r="EXW1" s="1688"/>
      <c r="EXX1" s="1688"/>
      <c r="EXY1" s="1688"/>
      <c r="EXZ1" s="1688"/>
      <c r="EYA1" s="1688"/>
      <c r="EYB1" s="1688"/>
      <c r="EYC1" s="1688"/>
      <c r="EYD1" s="1688"/>
      <c r="EYE1" s="1688"/>
      <c r="EYF1" s="1688"/>
      <c r="EYG1" s="1688"/>
      <c r="EYH1" s="1688"/>
      <c r="EYI1" s="1688"/>
      <c r="EYJ1" s="1688"/>
      <c r="EYK1" s="1688"/>
      <c r="EYL1" s="1688"/>
      <c r="EYM1" s="1688"/>
      <c r="EYN1" s="1688"/>
      <c r="EYO1" s="1688"/>
      <c r="EYP1" s="1688"/>
      <c r="EYQ1" s="1688"/>
      <c r="EYR1" s="1688"/>
      <c r="EYS1" s="1688"/>
      <c r="EYT1" s="1688"/>
      <c r="EYU1" s="1688"/>
      <c r="EYV1" s="1688"/>
      <c r="EYW1" s="1688"/>
      <c r="EYX1" s="1688"/>
      <c r="EYY1" s="1688"/>
      <c r="EYZ1" s="1688"/>
      <c r="EZA1" s="1688"/>
      <c r="EZB1" s="1688"/>
      <c r="EZC1" s="1688"/>
      <c r="EZD1" s="1688"/>
      <c r="EZE1" s="1688"/>
      <c r="EZF1" s="1688"/>
      <c r="EZG1" s="1688"/>
      <c r="EZH1" s="1688"/>
      <c r="EZI1" s="1688"/>
      <c r="EZJ1" s="1688"/>
      <c r="EZK1" s="1688"/>
      <c r="EZL1" s="1688"/>
      <c r="EZM1" s="1688"/>
      <c r="EZN1" s="1688"/>
      <c r="EZO1" s="1688"/>
      <c r="EZP1" s="1688"/>
      <c r="EZQ1" s="1688"/>
      <c r="EZR1" s="1688"/>
      <c r="EZS1" s="1688"/>
      <c r="EZT1" s="1688"/>
      <c r="EZU1" s="1688"/>
      <c r="EZV1" s="1688"/>
      <c r="EZW1" s="1688"/>
      <c r="EZX1" s="1688"/>
      <c r="EZY1" s="1688"/>
      <c r="EZZ1" s="1688"/>
      <c r="FAA1" s="1688"/>
      <c r="FAB1" s="1688"/>
      <c r="FAC1" s="1688"/>
      <c r="FAD1" s="1688"/>
      <c r="FAE1" s="1688"/>
      <c r="FAF1" s="1688"/>
      <c r="FAG1" s="1688"/>
      <c r="FAH1" s="1688"/>
      <c r="FAI1" s="1688"/>
      <c r="FAJ1" s="1688"/>
      <c r="FAK1" s="1688"/>
      <c r="FAL1" s="1688"/>
      <c r="FAM1" s="1688"/>
      <c r="FAN1" s="1688"/>
      <c r="FAO1" s="1688"/>
      <c r="FAP1" s="1688"/>
      <c r="FAQ1" s="1688"/>
      <c r="FAR1" s="1688"/>
      <c r="FAS1" s="1688"/>
      <c r="FAT1" s="1688"/>
      <c r="FAU1" s="1688"/>
      <c r="FAV1" s="1688"/>
      <c r="FAW1" s="1688"/>
      <c r="FAX1" s="1688"/>
      <c r="FAY1" s="1688"/>
      <c r="FAZ1" s="1688"/>
      <c r="FBA1" s="1688"/>
      <c r="FBB1" s="1688"/>
      <c r="FBC1" s="1688"/>
      <c r="FBD1" s="1688"/>
      <c r="FBE1" s="1688"/>
      <c r="FBF1" s="1688"/>
      <c r="FBG1" s="1688"/>
      <c r="FBH1" s="1688"/>
      <c r="FBI1" s="1688"/>
      <c r="FBJ1" s="1688"/>
      <c r="FBK1" s="1688"/>
      <c r="FBL1" s="1688"/>
      <c r="FBM1" s="1688"/>
      <c r="FBN1" s="1688"/>
      <c r="FBO1" s="1688"/>
      <c r="FBP1" s="1688"/>
      <c r="FBQ1" s="1688"/>
      <c r="FBR1" s="1688"/>
      <c r="FBS1" s="1688"/>
      <c r="FBT1" s="1688"/>
      <c r="FBU1" s="1688"/>
      <c r="FBV1" s="1688"/>
      <c r="FBW1" s="1688"/>
      <c r="FBX1" s="1688"/>
      <c r="FBY1" s="1688"/>
      <c r="FBZ1" s="1688"/>
      <c r="FCA1" s="1688"/>
      <c r="FCB1" s="1688"/>
      <c r="FCC1" s="1688"/>
      <c r="FCD1" s="1688"/>
      <c r="FCE1" s="1688"/>
      <c r="FCF1" s="1688"/>
      <c r="FCG1" s="1688"/>
      <c r="FCH1" s="1688"/>
      <c r="FCI1" s="1688"/>
      <c r="FCJ1" s="1688"/>
      <c r="FCK1" s="1688"/>
      <c r="FCL1" s="1688"/>
      <c r="FCM1" s="1688"/>
      <c r="FCN1" s="1688"/>
      <c r="FCO1" s="1688"/>
      <c r="FCP1" s="1688"/>
      <c r="FCQ1" s="1688"/>
      <c r="FCR1" s="1688"/>
      <c r="FCS1" s="1688"/>
      <c r="FCT1" s="1688"/>
      <c r="FCU1" s="1688"/>
      <c r="FCV1" s="1688"/>
      <c r="FCW1" s="1688"/>
      <c r="FCX1" s="1688"/>
      <c r="FCY1" s="1688"/>
      <c r="FCZ1" s="1688"/>
      <c r="FDA1" s="1688"/>
      <c r="FDB1" s="1688"/>
      <c r="FDC1" s="1688"/>
      <c r="FDD1" s="1688"/>
      <c r="FDE1" s="1688"/>
      <c r="FDF1" s="1688"/>
      <c r="FDG1" s="1688"/>
      <c r="FDH1" s="1688"/>
      <c r="FDI1" s="1688"/>
      <c r="FDJ1" s="1688"/>
      <c r="FDK1" s="1688"/>
      <c r="FDL1" s="1688"/>
      <c r="FDM1" s="1688"/>
      <c r="FDN1" s="1688"/>
      <c r="FDO1" s="1688"/>
      <c r="FDP1" s="1688"/>
      <c r="FDQ1" s="1688"/>
      <c r="FDR1" s="1688"/>
      <c r="FDS1" s="1688"/>
      <c r="FDT1" s="1688"/>
      <c r="FDU1" s="1688"/>
      <c r="FDV1" s="1688"/>
      <c r="FDW1" s="1688"/>
      <c r="FDX1" s="1688"/>
      <c r="FDY1" s="1688"/>
      <c r="FDZ1" s="1688"/>
      <c r="FEA1" s="1688"/>
      <c r="FEB1" s="1688"/>
      <c r="FEC1" s="1688"/>
      <c r="FED1" s="1688"/>
      <c r="FEE1" s="1688"/>
      <c r="FEF1" s="1688"/>
      <c r="FEG1" s="1688"/>
      <c r="FEH1" s="1688"/>
      <c r="FEI1" s="1688"/>
      <c r="FEJ1" s="1688"/>
      <c r="FEK1" s="1688"/>
      <c r="FEL1" s="1688"/>
      <c r="FEM1" s="1688"/>
      <c r="FEN1" s="1688"/>
      <c r="FEO1" s="1688"/>
      <c r="FEP1" s="1688"/>
      <c r="FEQ1" s="1688"/>
      <c r="FER1" s="1688"/>
      <c r="FES1" s="1688"/>
      <c r="FET1" s="1688"/>
      <c r="FEU1" s="1688"/>
      <c r="FEV1" s="1688"/>
      <c r="FEW1" s="1688"/>
      <c r="FEX1" s="1688"/>
      <c r="FEY1" s="1688"/>
      <c r="FEZ1" s="1688"/>
      <c r="FFA1" s="1688"/>
      <c r="FFB1" s="1688"/>
      <c r="FFC1" s="1688"/>
      <c r="FFD1" s="1688"/>
      <c r="FFE1" s="1688"/>
      <c r="FFF1" s="1688"/>
      <c r="FFG1" s="1688"/>
      <c r="FFH1" s="1688"/>
      <c r="FFI1" s="1688"/>
      <c r="FFJ1" s="1688"/>
      <c r="FFK1" s="1688"/>
      <c r="FFL1" s="1688"/>
      <c r="FFM1" s="1688"/>
      <c r="FFN1" s="1688"/>
      <c r="FFO1" s="1688"/>
      <c r="FFP1" s="1688"/>
      <c r="FFQ1" s="1688"/>
      <c r="FFR1" s="1688"/>
      <c r="FFS1" s="1688"/>
      <c r="FFT1" s="1688"/>
      <c r="FFU1" s="1688"/>
      <c r="FFV1" s="1688"/>
      <c r="FFW1" s="1688"/>
      <c r="FFX1" s="1688"/>
      <c r="FFY1" s="1688"/>
      <c r="FFZ1" s="1688"/>
      <c r="FGA1" s="1688"/>
      <c r="FGB1" s="1688"/>
      <c r="FGC1" s="1688"/>
      <c r="FGD1" s="1688"/>
      <c r="FGE1" s="1688"/>
      <c r="FGF1" s="1688"/>
      <c r="FGG1" s="1688"/>
      <c r="FGH1" s="1688"/>
      <c r="FGI1" s="1688"/>
      <c r="FGJ1" s="1688"/>
      <c r="FGK1" s="1688"/>
      <c r="FGL1" s="1688"/>
      <c r="FGM1" s="1688"/>
      <c r="FGN1" s="1688"/>
      <c r="FGO1" s="1688"/>
      <c r="FGP1" s="1688"/>
      <c r="FGQ1" s="1688"/>
      <c r="FGR1" s="1688"/>
      <c r="FGS1" s="1688"/>
      <c r="FGT1" s="1688"/>
      <c r="FGU1" s="1688"/>
      <c r="FGV1" s="1688"/>
      <c r="FGW1" s="1688"/>
      <c r="FGX1" s="1688"/>
      <c r="FGY1" s="1688"/>
      <c r="FGZ1" s="1688"/>
      <c r="FHA1" s="1688"/>
      <c r="FHB1" s="1688"/>
      <c r="FHC1" s="1688"/>
      <c r="FHD1" s="1688"/>
      <c r="FHE1" s="1688"/>
      <c r="FHF1" s="1688"/>
      <c r="FHG1" s="1688"/>
      <c r="FHH1" s="1688"/>
      <c r="FHI1" s="1688"/>
      <c r="FHJ1" s="1688"/>
      <c r="FHK1" s="1688"/>
      <c r="FHL1" s="1688"/>
      <c r="FHM1" s="1688"/>
      <c r="FHN1" s="1688"/>
      <c r="FHO1" s="1688"/>
      <c r="FHP1" s="1688"/>
      <c r="FHQ1" s="1688"/>
      <c r="FHR1" s="1688"/>
      <c r="FHS1" s="1688"/>
      <c r="FHT1" s="1688"/>
      <c r="FHU1" s="1688"/>
      <c r="FHV1" s="1688"/>
      <c r="FHW1" s="1688"/>
      <c r="FHX1" s="1688"/>
      <c r="FHY1" s="1688"/>
      <c r="FHZ1" s="1688"/>
      <c r="FIA1" s="1688"/>
      <c r="FIB1" s="1688"/>
      <c r="FIC1" s="1688"/>
      <c r="FID1" s="1688"/>
      <c r="FIE1" s="1688"/>
      <c r="FIF1" s="1688"/>
      <c r="FIG1" s="1688"/>
      <c r="FIH1" s="1688"/>
      <c r="FII1" s="1688"/>
      <c r="FIJ1" s="1688"/>
      <c r="FIK1" s="1688"/>
      <c r="FIL1" s="1688"/>
      <c r="FIM1" s="1688"/>
      <c r="FIN1" s="1688"/>
      <c r="FIO1" s="1688"/>
      <c r="FIP1" s="1688"/>
      <c r="FIQ1" s="1688"/>
      <c r="FIR1" s="1688"/>
      <c r="FIS1" s="1688"/>
      <c r="FIT1" s="1688"/>
      <c r="FIU1" s="1688"/>
      <c r="FIV1" s="1688"/>
      <c r="FIW1" s="1688"/>
      <c r="FIX1" s="1688"/>
      <c r="FIY1" s="1688"/>
      <c r="FIZ1" s="1688"/>
      <c r="FJA1" s="1688"/>
      <c r="FJB1" s="1688"/>
      <c r="FJC1" s="1688"/>
      <c r="FJD1" s="1688"/>
      <c r="FJE1" s="1688"/>
      <c r="FJF1" s="1688"/>
      <c r="FJG1" s="1688"/>
      <c r="FJH1" s="1688"/>
      <c r="FJI1" s="1688"/>
      <c r="FJJ1" s="1688"/>
      <c r="FJK1" s="1688"/>
      <c r="FJL1" s="1688"/>
      <c r="FJM1" s="1688"/>
      <c r="FJN1" s="1688"/>
      <c r="FJO1" s="1688"/>
      <c r="FJP1" s="1688"/>
      <c r="FJQ1" s="1688"/>
      <c r="FJR1" s="1688"/>
      <c r="FJS1" s="1688"/>
      <c r="FJT1" s="1688"/>
      <c r="FJU1" s="1688"/>
      <c r="FJV1" s="1688"/>
      <c r="FJW1" s="1688"/>
      <c r="FJX1" s="1688"/>
      <c r="FJY1" s="1688"/>
      <c r="FJZ1" s="1688"/>
      <c r="FKA1" s="1688"/>
      <c r="FKB1" s="1688"/>
      <c r="FKC1" s="1688"/>
      <c r="FKD1" s="1688"/>
      <c r="FKE1" s="1688"/>
      <c r="FKF1" s="1688"/>
      <c r="FKG1" s="1688"/>
      <c r="FKH1" s="1688"/>
      <c r="FKI1" s="1688"/>
      <c r="FKJ1" s="1688"/>
      <c r="FKK1" s="1688"/>
      <c r="FKL1" s="1688"/>
      <c r="FKM1" s="1688"/>
      <c r="FKN1" s="1688"/>
      <c r="FKO1" s="1688"/>
      <c r="FKP1" s="1688"/>
      <c r="FKQ1" s="1688"/>
      <c r="FKR1" s="1688"/>
      <c r="FKS1" s="1688"/>
      <c r="FKT1" s="1688"/>
      <c r="FKU1" s="1688"/>
      <c r="FKV1" s="1688"/>
      <c r="FKW1" s="1688"/>
      <c r="FKX1" s="1688"/>
      <c r="FKY1" s="1688"/>
      <c r="FKZ1" s="1688"/>
      <c r="FLA1" s="1688"/>
      <c r="FLB1" s="1688"/>
      <c r="FLC1" s="1688"/>
      <c r="FLD1" s="1688"/>
      <c r="FLE1" s="1688"/>
      <c r="FLF1" s="1688"/>
      <c r="FLG1" s="1688"/>
      <c r="FLH1" s="1688"/>
      <c r="FLI1" s="1688"/>
      <c r="FLJ1" s="1688"/>
      <c r="FLK1" s="1688"/>
      <c r="FLL1" s="1688"/>
      <c r="FLM1" s="1688"/>
      <c r="FLN1" s="1688"/>
      <c r="FLO1" s="1688"/>
      <c r="FLP1" s="1688"/>
      <c r="FLQ1" s="1688"/>
      <c r="FLR1" s="1688"/>
      <c r="FLS1" s="1688"/>
      <c r="FLT1" s="1688"/>
      <c r="FLU1" s="1688"/>
      <c r="FLV1" s="1688"/>
      <c r="FLW1" s="1688"/>
      <c r="FLX1" s="1688"/>
      <c r="FLY1" s="1688"/>
      <c r="FLZ1" s="1688"/>
      <c r="FMA1" s="1688"/>
      <c r="FMB1" s="1688"/>
      <c r="FMC1" s="1688"/>
      <c r="FMD1" s="1688"/>
      <c r="FME1" s="1688"/>
      <c r="FMF1" s="1688"/>
      <c r="FMG1" s="1688"/>
      <c r="FMH1" s="1688"/>
      <c r="FMI1" s="1688"/>
      <c r="FMJ1" s="1688"/>
      <c r="FMK1" s="1688"/>
      <c r="FML1" s="1688"/>
      <c r="FMM1" s="1688"/>
      <c r="FMN1" s="1688"/>
      <c r="FMO1" s="1688"/>
      <c r="FMP1" s="1688"/>
      <c r="FMQ1" s="1688"/>
      <c r="FMR1" s="1688"/>
      <c r="FMS1" s="1688"/>
      <c r="FMT1" s="1688"/>
      <c r="FMU1" s="1688"/>
      <c r="FMV1" s="1688"/>
      <c r="FMW1" s="1688"/>
      <c r="FMX1" s="1688"/>
      <c r="FMY1" s="1688"/>
      <c r="FMZ1" s="1688"/>
      <c r="FNA1" s="1688"/>
      <c r="FNB1" s="1688"/>
      <c r="FNC1" s="1688"/>
      <c r="FND1" s="1688"/>
      <c r="FNE1" s="1688"/>
      <c r="FNF1" s="1688"/>
      <c r="FNG1" s="1688"/>
      <c r="FNH1" s="1688"/>
      <c r="FNI1" s="1688"/>
      <c r="FNJ1" s="1688"/>
      <c r="FNK1" s="1688"/>
      <c r="FNL1" s="1688"/>
      <c r="FNM1" s="1688"/>
      <c r="FNN1" s="1688"/>
      <c r="FNO1" s="1688"/>
      <c r="FNP1" s="1688"/>
      <c r="FNQ1" s="1688"/>
      <c r="FNR1" s="1688"/>
      <c r="FNS1" s="1688"/>
      <c r="FNT1" s="1688"/>
      <c r="FNU1" s="1688"/>
      <c r="FNV1" s="1688"/>
      <c r="FNW1" s="1688"/>
      <c r="FNX1" s="1688"/>
      <c r="FNY1" s="1688"/>
      <c r="FNZ1" s="1688"/>
      <c r="FOA1" s="1688"/>
      <c r="FOB1" s="1688"/>
      <c r="FOC1" s="1688"/>
      <c r="FOD1" s="1688"/>
      <c r="FOE1" s="1688"/>
      <c r="FOF1" s="1688"/>
      <c r="FOG1" s="1688"/>
      <c r="FOH1" s="1688"/>
      <c r="FOI1" s="1688"/>
      <c r="FOJ1" s="1688"/>
      <c r="FOK1" s="1688"/>
      <c r="FOL1" s="1688"/>
      <c r="FOM1" s="1688"/>
      <c r="FON1" s="1688"/>
      <c r="FOO1" s="1688"/>
      <c r="FOP1" s="1688"/>
      <c r="FOQ1" s="1688"/>
      <c r="FOR1" s="1688"/>
      <c r="FOS1" s="1688"/>
      <c r="FOT1" s="1688"/>
      <c r="FOU1" s="1688"/>
      <c r="FOV1" s="1688"/>
      <c r="FOW1" s="1688"/>
      <c r="FOX1" s="1688"/>
      <c r="FOY1" s="1688"/>
      <c r="FOZ1" s="1688"/>
      <c r="FPA1" s="1688"/>
      <c r="FPB1" s="1688"/>
      <c r="FPC1" s="1688"/>
      <c r="FPD1" s="1688"/>
      <c r="FPE1" s="1688"/>
      <c r="FPF1" s="1688"/>
      <c r="FPG1" s="1688"/>
      <c r="FPH1" s="1688"/>
      <c r="FPI1" s="1688"/>
      <c r="FPJ1" s="1688"/>
      <c r="FPK1" s="1688"/>
      <c r="FPL1" s="1688"/>
      <c r="FPM1" s="1688"/>
      <c r="FPN1" s="1688"/>
      <c r="FPO1" s="1688"/>
      <c r="FPP1" s="1688"/>
      <c r="FPQ1" s="1688"/>
      <c r="FPR1" s="1688"/>
      <c r="FPS1" s="1688"/>
      <c r="FPT1" s="1688"/>
      <c r="FPU1" s="1688"/>
      <c r="FPV1" s="1688"/>
      <c r="FPW1" s="1688"/>
      <c r="FPX1" s="1688"/>
      <c r="FPY1" s="1688"/>
      <c r="FPZ1" s="1688"/>
      <c r="FQA1" s="1688"/>
      <c r="FQB1" s="1688"/>
      <c r="FQC1" s="1688"/>
      <c r="FQD1" s="1688"/>
      <c r="FQE1" s="1688"/>
      <c r="FQF1" s="1688"/>
      <c r="FQG1" s="1688"/>
      <c r="FQH1" s="1688"/>
      <c r="FQI1" s="1688"/>
      <c r="FQJ1" s="1688"/>
      <c r="FQK1" s="1688"/>
      <c r="FQL1" s="1688"/>
      <c r="FQM1" s="1688"/>
      <c r="FQN1" s="1688"/>
      <c r="FQO1" s="1688"/>
      <c r="FQP1" s="1688"/>
      <c r="FQQ1" s="1688"/>
      <c r="FQR1" s="1688"/>
      <c r="FQS1" s="1688"/>
      <c r="FQT1" s="1688"/>
      <c r="FQU1" s="1688"/>
      <c r="FQV1" s="1688"/>
      <c r="FQW1" s="1688"/>
      <c r="FQX1" s="1688"/>
      <c r="FQY1" s="1688"/>
      <c r="FQZ1" s="1688"/>
      <c r="FRA1" s="1688"/>
      <c r="FRB1" s="1688"/>
      <c r="FRC1" s="1688"/>
      <c r="FRD1" s="1688"/>
      <c r="FRE1" s="1688"/>
      <c r="FRF1" s="1688"/>
      <c r="FRG1" s="1688"/>
      <c r="FRH1" s="1688"/>
      <c r="FRI1" s="1688"/>
      <c r="FRJ1" s="1688"/>
      <c r="FRK1" s="1688"/>
      <c r="FRL1" s="1688"/>
      <c r="FRM1" s="1688"/>
      <c r="FRN1" s="1688"/>
      <c r="FRO1" s="1688"/>
      <c r="FRP1" s="1688"/>
      <c r="FRQ1" s="1688"/>
      <c r="FRR1" s="1688"/>
      <c r="FRS1" s="1688"/>
      <c r="FRT1" s="1688"/>
      <c r="FRU1" s="1688"/>
      <c r="FRV1" s="1688"/>
      <c r="FRW1" s="1688"/>
      <c r="FRX1" s="1688"/>
      <c r="FRY1" s="1688"/>
      <c r="FRZ1" s="1688"/>
      <c r="FSA1" s="1688"/>
      <c r="FSB1" s="1688"/>
      <c r="FSC1" s="1688"/>
      <c r="FSD1" s="1688"/>
      <c r="FSE1" s="1688"/>
      <c r="FSF1" s="1688"/>
      <c r="FSG1" s="1688"/>
      <c r="FSH1" s="1688"/>
      <c r="FSI1" s="1688"/>
      <c r="FSJ1" s="1688"/>
      <c r="FSK1" s="1688"/>
      <c r="FSL1" s="1688"/>
      <c r="FSM1" s="1688"/>
      <c r="FSN1" s="1688"/>
      <c r="FSO1" s="1688"/>
      <c r="FSP1" s="1688"/>
      <c r="FSQ1" s="1688"/>
      <c r="FSR1" s="1688"/>
      <c r="FSS1" s="1688"/>
      <c r="FST1" s="1688"/>
      <c r="FSU1" s="1688"/>
      <c r="FSV1" s="1688"/>
      <c r="FSW1" s="1688"/>
      <c r="FSX1" s="1688"/>
      <c r="FSY1" s="1688"/>
      <c r="FSZ1" s="1688"/>
      <c r="FTA1" s="1688"/>
      <c r="FTB1" s="1688"/>
      <c r="FTC1" s="1688"/>
      <c r="FTD1" s="1688"/>
      <c r="FTE1" s="1688"/>
      <c r="FTF1" s="1688"/>
      <c r="FTG1" s="1688"/>
      <c r="FTH1" s="1688"/>
      <c r="FTI1" s="1688"/>
      <c r="FTJ1" s="1688"/>
      <c r="FTK1" s="1688"/>
      <c r="FTL1" s="1688"/>
      <c r="FTM1" s="1688"/>
      <c r="FTN1" s="1688"/>
      <c r="FTO1" s="1688"/>
      <c r="FTP1" s="1688"/>
      <c r="FTQ1" s="1688"/>
      <c r="FTR1" s="1688"/>
      <c r="FTS1" s="1688"/>
      <c r="FTT1" s="1688"/>
      <c r="FTU1" s="1688"/>
      <c r="FTV1" s="1688"/>
      <c r="FTW1" s="1688"/>
      <c r="FTX1" s="1688"/>
      <c r="FTY1" s="1688"/>
      <c r="FTZ1" s="1688"/>
      <c r="FUA1" s="1688"/>
      <c r="FUB1" s="1688"/>
      <c r="FUC1" s="1688"/>
      <c r="FUD1" s="1688"/>
      <c r="FUE1" s="1688"/>
      <c r="FUF1" s="1688"/>
      <c r="FUG1" s="1688"/>
      <c r="FUH1" s="1688"/>
      <c r="FUI1" s="1688"/>
      <c r="FUJ1" s="1688"/>
      <c r="FUK1" s="1688"/>
      <c r="FUL1" s="1688"/>
      <c r="FUM1" s="1688"/>
      <c r="FUN1" s="1688"/>
      <c r="FUO1" s="1688"/>
      <c r="FUP1" s="1688"/>
      <c r="FUQ1" s="1688"/>
      <c r="FUR1" s="1688"/>
      <c r="FUS1" s="1688"/>
      <c r="FUT1" s="1688"/>
      <c r="FUU1" s="1688"/>
      <c r="FUV1" s="1688"/>
      <c r="FUW1" s="1688"/>
      <c r="FUX1" s="1688"/>
      <c r="FUY1" s="1688"/>
      <c r="FUZ1" s="1688"/>
      <c r="FVA1" s="1688"/>
      <c r="FVB1" s="1688"/>
      <c r="FVC1" s="1688"/>
      <c r="FVD1" s="1688"/>
      <c r="FVE1" s="1688"/>
      <c r="FVF1" s="1688"/>
      <c r="FVG1" s="1688"/>
      <c r="FVH1" s="1688"/>
      <c r="FVI1" s="1688"/>
      <c r="FVJ1" s="1688"/>
      <c r="FVK1" s="1688"/>
      <c r="FVL1" s="1688"/>
      <c r="FVM1" s="1688"/>
      <c r="FVN1" s="1688"/>
      <c r="FVO1" s="1688"/>
      <c r="FVP1" s="1688"/>
      <c r="FVQ1" s="1688"/>
      <c r="FVR1" s="1688"/>
      <c r="FVS1" s="1688"/>
      <c r="FVT1" s="1688"/>
      <c r="FVU1" s="1688"/>
      <c r="FVV1" s="1688"/>
      <c r="FVW1" s="1688"/>
      <c r="FVX1" s="1688"/>
      <c r="FVY1" s="1688"/>
      <c r="FVZ1" s="1688"/>
      <c r="FWA1" s="1688"/>
      <c r="FWB1" s="1688"/>
      <c r="FWC1" s="1688"/>
      <c r="FWD1" s="1688"/>
      <c r="FWE1" s="1688"/>
      <c r="FWF1" s="1688"/>
      <c r="FWG1" s="1688"/>
      <c r="FWH1" s="1688"/>
      <c r="FWI1" s="1688"/>
      <c r="FWJ1" s="1688"/>
      <c r="FWK1" s="1688"/>
      <c r="FWL1" s="1688"/>
      <c r="FWM1" s="1688"/>
      <c r="FWN1" s="1688"/>
      <c r="FWO1" s="1688"/>
      <c r="FWP1" s="1688"/>
      <c r="FWQ1" s="1688"/>
      <c r="FWR1" s="1688"/>
      <c r="FWS1" s="1688"/>
      <c r="FWT1" s="1688"/>
      <c r="FWU1" s="1688"/>
      <c r="FWV1" s="1688"/>
      <c r="FWW1" s="1688"/>
      <c r="FWX1" s="1688"/>
      <c r="FWY1" s="1688"/>
      <c r="FWZ1" s="1688"/>
      <c r="FXA1" s="1688"/>
      <c r="FXB1" s="1688"/>
      <c r="FXC1" s="1688"/>
      <c r="FXD1" s="1688"/>
      <c r="FXE1" s="1688"/>
      <c r="FXF1" s="1688"/>
      <c r="FXG1" s="1688"/>
      <c r="FXH1" s="1688"/>
      <c r="FXI1" s="1688"/>
      <c r="FXJ1" s="1688"/>
      <c r="FXK1" s="1688"/>
      <c r="FXL1" s="1688"/>
      <c r="FXM1" s="1688"/>
      <c r="FXN1" s="1688"/>
      <c r="FXO1" s="1688"/>
      <c r="FXP1" s="1688"/>
      <c r="FXQ1" s="1688"/>
      <c r="FXR1" s="1688"/>
      <c r="FXS1" s="1688"/>
      <c r="FXT1" s="1688"/>
      <c r="FXU1" s="1688"/>
      <c r="FXV1" s="1688"/>
      <c r="FXW1" s="1688"/>
      <c r="FXX1" s="1688"/>
      <c r="FXY1" s="1688"/>
      <c r="FXZ1" s="1688"/>
      <c r="FYA1" s="1688"/>
      <c r="FYB1" s="1688"/>
      <c r="FYC1" s="1688"/>
      <c r="FYD1" s="1688"/>
      <c r="FYE1" s="1688"/>
      <c r="FYF1" s="1688"/>
      <c r="FYG1" s="1688"/>
      <c r="FYH1" s="1688"/>
      <c r="FYI1" s="1688"/>
      <c r="FYJ1" s="1688"/>
      <c r="FYK1" s="1688"/>
      <c r="FYL1" s="1688"/>
      <c r="FYM1" s="1688"/>
      <c r="FYN1" s="1688"/>
      <c r="FYO1" s="1688"/>
      <c r="FYP1" s="1688"/>
      <c r="FYQ1" s="1688"/>
      <c r="FYR1" s="1688"/>
      <c r="FYS1" s="1688"/>
      <c r="FYT1" s="1688"/>
      <c r="FYU1" s="1688"/>
      <c r="FYV1" s="1688"/>
      <c r="FYW1" s="1688"/>
      <c r="FYX1" s="1688"/>
      <c r="FYY1" s="1688"/>
      <c r="FYZ1" s="1688"/>
      <c r="FZA1" s="1688"/>
      <c r="FZB1" s="1688"/>
      <c r="FZC1" s="1688"/>
      <c r="FZD1" s="1688"/>
      <c r="FZE1" s="1688"/>
      <c r="FZF1" s="1688"/>
      <c r="FZG1" s="1688"/>
      <c r="FZH1" s="1688"/>
      <c r="FZI1" s="1688"/>
      <c r="FZJ1" s="1688"/>
      <c r="FZK1" s="1688"/>
      <c r="FZL1" s="1688"/>
      <c r="FZM1" s="1688"/>
      <c r="FZN1" s="1688"/>
      <c r="FZO1" s="1688"/>
      <c r="FZP1" s="1688"/>
      <c r="FZQ1" s="1688"/>
      <c r="FZR1" s="1688"/>
      <c r="FZS1" s="1688"/>
      <c r="FZT1" s="1688"/>
      <c r="FZU1" s="1688"/>
      <c r="FZV1" s="1688"/>
      <c r="FZW1" s="1688"/>
      <c r="FZX1" s="1688"/>
      <c r="FZY1" s="1688"/>
      <c r="FZZ1" s="1688"/>
      <c r="GAA1" s="1688"/>
      <c r="GAB1" s="1688"/>
      <c r="GAC1" s="1688"/>
      <c r="GAD1" s="1688"/>
      <c r="GAE1" s="1688"/>
      <c r="GAF1" s="1688"/>
      <c r="GAG1" s="1688"/>
      <c r="GAH1" s="1688"/>
      <c r="GAI1" s="1688"/>
      <c r="GAJ1" s="1688"/>
      <c r="GAK1" s="1688"/>
      <c r="GAL1" s="1688"/>
      <c r="GAM1" s="1688"/>
      <c r="GAN1" s="1688"/>
      <c r="GAO1" s="1688"/>
      <c r="GAP1" s="1688"/>
      <c r="GAQ1" s="1688"/>
      <c r="GAR1" s="1688"/>
      <c r="GAS1" s="1688"/>
      <c r="GAT1" s="1688"/>
      <c r="GAU1" s="1688"/>
      <c r="GAV1" s="1688"/>
      <c r="GAW1" s="1688"/>
      <c r="GAX1" s="1688"/>
      <c r="GAY1" s="1688"/>
      <c r="GAZ1" s="1688"/>
      <c r="GBA1" s="1688"/>
      <c r="GBB1" s="1688"/>
      <c r="GBC1" s="1688"/>
      <c r="GBD1" s="1688"/>
      <c r="GBE1" s="1688"/>
      <c r="GBF1" s="1688"/>
      <c r="GBG1" s="1688"/>
      <c r="GBH1" s="1688"/>
      <c r="GBI1" s="1688"/>
      <c r="GBJ1" s="1688"/>
      <c r="GBK1" s="1688"/>
      <c r="GBL1" s="1688"/>
      <c r="GBM1" s="1688"/>
      <c r="GBN1" s="1688"/>
      <c r="GBO1" s="1688"/>
      <c r="GBP1" s="1688"/>
      <c r="GBQ1" s="1688"/>
      <c r="GBR1" s="1688"/>
      <c r="GBS1" s="1688"/>
      <c r="GBT1" s="1688"/>
      <c r="GBU1" s="1688"/>
      <c r="GBV1" s="1688"/>
      <c r="GBW1" s="1688"/>
      <c r="GBX1" s="1688"/>
      <c r="GBY1" s="1688"/>
      <c r="GBZ1" s="1688"/>
      <c r="GCA1" s="1688"/>
      <c r="GCB1" s="1688"/>
      <c r="GCC1" s="1688"/>
      <c r="GCD1" s="1688"/>
      <c r="GCE1" s="1688"/>
      <c r="GCF1" s="1688"/>
      <c r="GCG1" s="1688"/>
      <c r="GCH1" s="1688"/>
      <c r="GCI1" s="1688"/>
      <c r="GCJ1" s="1688"/>
      <c r="GCK1" s="1688"/>
      <c r="GCL1" s="1688"/>
      <c r="GCM1" s="1688"/>
      <c r="GCN1" s="1688"/>
      <c r="GCO1" s="1688"/>
      <c r="GCP1" s="1688"/>
      <c r="GCQ1" s="1688"/>
      <c r="GCR1" s="1688"/>
      <c r="GCS1" s="1688"/>
      <c r="GCT1" s="1688"/>
      <c r="GCU1" s="1688"/>
      <c r="GCV1" s="1688"/>
      <c r="GCW1" s="1688"/>
      <c r="GCX1" s="1688"/>
      <c r="GCY1" s="1688"/>
      <c r="GCZ1" s="1688"/>
      <c r="GDA1" s="1688"/>
      <c r="GDB1" s="1688"/>
      <c r="GDC1" s="1688"/>
      <c r="GDD1" s="1688"/>
      <c r="GDE1" s="1688"/>
      <c r="GDF1" s="1688"/>
      <c r="GDG1" s="1688"/>
      <c r="GDH1" s="1688"/>
      <c r="GDI1" s="1688"/>
      <c r="GDJ1" s="1688"/>
      <c r="GDK1" s="1688"/>
      <c r="GDL1" s="1688"/>
      <c r="GDM1" s="1688"/>
      <c r="GDN1" s="1688"/>
      <c r="GDO1" s="1688"/>
      <c r="GDP1" s="1688"/>
      <c r="GDQ1" s="1688"/>
      <c r="GDR1" s="1688"/>
      <c r="GDS1" s="1688"/>
      <c r="GDT1" s="1688"/>
      <c r="GDU1" s="1688"/>
      <c r="GDV1" s="1688"/>
      <c r="GDW1" s="1688"/>
      <c r="GDX1" s="1688"/>
      <c r="GDY1" s="1688"/>
      <c r="GDZ1" s="1688"/>
      <c r="GEA1" s="1688"/>
      <c r="GEB1" s="1688"/>
      <c r="GEC1" s="1688"/>
      <c r="GED1" s="1688"/>
      <c r="GEE1" s="1688"/>
      <c r="GEF1" s="1688"/>
      <c r="GEG1" s="1688"/>
      <c r="GEH1" s="1688"/>
      <c r="GEI1" s="1688"/>
      <c r="GEJ1" s="1688"/>
      <c r="GEK1" s="1688"/>
      <c r="GEL1" s="1688"/>
      <c r="GEM1" s="1688"/>
      <c r="GEN1" s="1688"/>
      <c r="GEO1" s="1688"/>
      <c r="GEP1" s="1688"/>
      <c r="GEQ1" s="1688"/>
      <c r="GER1" s="1688"/>
      <c r="GES1" s="1688"/>
      <c r="GET1" s="1688"/>
      <c r="GEU1" s="1688"/>
      <c r="GEV1" s="1688"/>
      <c r="GEW1" s="1688"/>
      <c r="GEX1" s="1688"/>
      <c r="GEY1" s="1688"/>
      <c r="GEZ1" s="1688"/>
      <c r="GFA1" s="1688"/>
      <c r="GFB1" s="1688"/>
      <c r="GFC1" s="1688"/>
      <c r="GFD1" s="1688"/>
      <c r="GFE1" s="1688"/>
      <c r="GFF1" s="1688"/>
      <c r="GFG1" s="1688"/>
      <c r="GFH1" s="1688"/>
      <c r="GFI1" s="1688"/>
      <c r="GFJ1" s="1688"/>
      <c r="GFK1" s="1688"/>
      <c r="GFL1" s="1688"/>
      <c r="GFM1" s="1688"/>
      <c r="GFN1" s="1688"/>
      <c r="GFO1" s="1688"/>
      <c r="GFP1" s="1688"/>
      <c r="GFQ1" s="1688"/>
      <c r="GFR1" s="1688"/>
      <c r="GFS1" s="1688"/>
      <c r="GFT1" s="1688"/>
      <c r="GFU1" s="1688"/>
      <c r="GFV1" s="1688"/>
      <c r="GFW1" s="1688"/>
      <c r="GFX1" s="1688"/>
      <c r="GFY1" s="1688"/>
      <c r="GFZ1" s="1688"/>
      <c r="GGA1" s="1688"/>
      <c r="GGB1" s="1688"/>
      <c r="GGC1" s="1688"/>
      <c r="GGD1" s="1688"/>
      <c r="GGE1" s="1688"/>
      <c r="GGF1" s="1688"/>
      <c r="GGG1" s="1688"/>
      <c r="GGH1" s="1688"/>
      <c r="GGI1" s="1688"/>
      <c r="GGJ1" s="1688"/>
      <c r="GGK1" s="1688"/>
      <c r="GGL1" s="1688"/>
      <c r="GGM1" s="1688"/>
      <c r="GGN1" s="1688"/>
      <c r="GGO1" s="1688"/>
      <c r="GGP1" s="1688"/>
      <c r="GGQ1" s="1688"/>
      <c r="GGR1" s="1688"/>
      <c r="GGS1" s="1688"/>
      <c r="GGT1" s="1688"/>
      <c r="GGU1" s="1688"/>
      <c r="GGV1" s="1688"/>
      <c r="GGW1" s="1688"/>
      <c r="GGX1" s="1688"/>
      <c r="GGY1" s="1688"/>
      <c r="GGZ1" s="1688"/>
      <c r="GHA1" s="1688"/>
      <c r="GHB1" s="1688"/>
      <c r="GHC1" s="1688"/>
      <c r="GHD1" s="1688"/>
      <c r="GHE1" s="1688"/>
      <c r="GHF1" s="1688"/>
      <c r="GHG1" s="1688"/>
      <c r="GHH1" s="1688"/>
      <c r="GHI1" s="1688"/>
      <c r="GHJ1" s="1688"/>
      <c r="GHK1" s="1688"/>
      <c r="GHL1" s="1688"/>
      <c r="GHM1" s="1688"/>
      <c r="GHN1" s="1688"/>
      <c r="GHO1" s="1688"/>
      <c r="GHP1" s="1688"/>
      <c r="GHQ1" s="1688"/>
      <c r="GHR1" s="1688"/>
      <c r="GHS1" s="1688"/>
      <c r="GHT1" s="1688"/>
      <c r="GHU1" s="1688"/>
      <c r="GHV1" s="1688"/>
      <c r="GHW1" s="1688"/>
      <c r="GHX1" s="1688"/>
      <c r="GHY1" s="1688"/>
      <c r="GHZ1" s="1688"/>
      <c r="GIA1" s="1688"/>
      <c r="GIB1" s="1688"/>
      <c r="GIC1" s="1688"/>
      <c r="GID1" s="1688"/>
      <c r="GIE1" s="1688"/>
      <c r="GIF1" s="1688"/>
      <c r="GIG1" s="1688"/>
      <c r="GIH1" s="1688"/>
      <c r="GII1" s="1688"/>
      <c r="GIJ1" s="1688"/>
      <c r="GIK1" s="1688"/>
      <c r="GIL1" s="1688"/>
      <c r="GIM1" s="1688"/>
      <c r="GIN1" s="1688"/>
      <c r="GIO1" s="1688"/>
      <c r="GIP1" s="1688"/>
      <c r="GIQ1" s="1688"/>
      <c r="GIR1" s="1688"/>
      <c r="GIS1" s="1688"/>
      <c r="GIT1" s="1688"/>
      <c r="GIU1" s="1688"/>
      <c r="GIV1" s="1688"/>
      <c r="GIW1" s="1688"/>
      <c r="GIX1" s="1688"/>
      <c r="GIY1" s="1688"/>
      <c r="GIZ1" s="1688"/>
      <c r="GJA1" s="1688"/>
      <c r="GJB1" s="1688"/>
      <c r="GJC1" s="1688"/>
      <c r="GJD1" s="1688"/>
      <c r="GJE1" s="1688"/>
      <c r="GJF1" s="1688"/>
      <c r="GJG1" s="1688"/>
      <c r="GJH1" s="1688"/>
      <c r="GJI1" s="1688"/>
      <c r="GJJ1" s="1688"/>
      <c r="GJK1" s="1688"/>
      <c r="GJL1" s="1688"/>
      <c r="GJM1" s="1688"/>
      <c r="GJN1" s="1688"/>
      <c r="GJO1" s="1688"/>
      <c r="GJP1" s="1688"/>
      <c r="GJQ1" s="1688"/>
      <c r="GJR1" s="1688"/>
      <c r="GJS1" s="1688"/>
      <c r="GJT1" s="1688"/>
      <c r="GJU1" s="1688"/>
      <c r="GJV1" s="1688"/>
      <c r="GJW1" s="1688"/>
      <c r="GJX1" s="1688"/>
      <c r="GJY1" s="1688"/>
      <c r="GJZ1" s="1688"/>
      <c r="GKA1" s="1688"/>
      <c r="GKB1" s="1688"/>
      <c r="GKC1" s="1688"/>
      <c r="GKD1" s="1688"/>
      <c r="GKE1" s="1688"/>
      <c r="GKF1" s="1688"/>
      <c r="GKG1" s="1688"/>
      <c r="GKH1" s="1688"/>
      <c r="GKI1" s="1688"/>
      <c r="GKJ1" s="1688"/>
      <c r="GKK1" s="1688"/>
      <c r="GKL1" s="1688"/>
      <c r="GKM1" s="1688"/>
      <c r="GKN1" s="1688"/>
      <c r="GKO1" s="1688"/>
      <c r="GKP1" s="1688"/>
      <c r="GKQ1" s="1688"/>
      <c r="GKR1" s="1688"/>
      <c r="GKS1" s="1688"/>
      <c r="GKT1" s="1688"/>
      <c r="GKU1" s="1688"/>
      <c r="GKV1" s="1688"/>
      <c r="GKW1" s="1688"/>
      <c r="GKX1" s="1688"/>
      <c r="GKY1" s="1688"/>
      <c r="GKZ1" s="1688"/>
      <c r="GLA1" s="1688"/>
      <c r="GLB1" s="1688"/>
      <c r="GLC1" s="1688"/>
      <c r="GLD1" s="1688"/>
      <c r="GLE1" s="1688"/>
      <c r="GLF1" s="1688"/>
      <c r="GLG1" s="1688"/>
      <c r="GLH1" s="1688"/>
      <c r="GLI1" s="1688"/>
      <c r="GLJ1" s="1688"/>
      <c r="GLK1" s="1688"/>
      <c r="GLL1" s="1688"/>
      <c r="GLM1" s="1688"/>
      <c r="GLN1" s="1688"/>
      <c r="GLO1" s="1688"/>
      <c r="GLP1" s="1688"/>
      <c r="GLQ1" s="1688"/>
      <c r="GLR1" s="1688"/>
      <c r="GLS1" s="1688"/>
      <c r="GLT1" s="1688"/>
      <c r="GLU1" s="1688"/>
      <c r="GLV1" s="1688"/>
      <c r="GLW1" s="1688"/>
      <c r="GLX1" s="1688"/>
      <c r="GLY1" s="1688"/>
      <c r="GLZ1" s="1688"/>
      <c r="GMA1" s="1688"/>
      <c r="GMB1" s="1688"/>
      <c r="GMC1" s="1688"/>
      <c r="GMD1" s="1688"/>
      <c r="GME1" s="1688"/>
      <c r="GMF1" s="1688"/>
      <c r="GMG1" s="1688"/>
      <c r="GMH1" s="1688"/>
      <c r="GMI1" s="1688"/>
      <c r="GMJ1" s="1688"/>
      <c r="GMK1" s="1688"/>
      <c r="GML1" s="1688"/>
      <c r="GMM1" s="1688"/>
      <c r="GMN1" s="1688"/>
      <c r="GMO1" s="1688"/>
      <c r="GMP1" s="1688"/>
      <c r="GMQ1" s="1688"/>
      <c r="GMR1" s="1688"/>
      <c r="GMS1" s="1688"/>
      <c r="GMT1" s="1688"/>
      <c r="GMU1" s="1688"/>
      <c r="GMV1" s="1688"/>
      <c r="GMW1" s="1688"/>
      <c r="GMX1" s="1688"/>
      <c r="GMY1" s="1688"/>
      <c r="GMZ1" s="1688"/>
      <c r="GNA1" s="1688"/>
      <c r="GNB1" s="1688"/>
      <c r="GNC1" s="1688"/>
      <c r="GND1" s="1688"/>
      <c r="GNE1" s="1688"/>
      <c r="GNF1" s="1688"/>
      <c r="GNG1" s="1688"/>
      <c r="GNH1" s="1688"/>
      <c r="GNI1" s="1688"/>
      <c r="GNJ1" s="1688"/>
      <c r="GNK1" s="1688"/>
      <c r="GNL1" s="1688"/>
      <c r="GNM1" s="1688"/>
      <c r="GNN1" s="1688"/>
      <c r="GNO1" s="1688"/>
      <c r="GNP1" s="1688"/>
      <c r="GNQ1" s="1688"/>
      <c r="GNR1" s="1688"/>
      <c r="GNS1" s="1688"/>
      <c r="GNT1" s="1688"/>
      <c r="GNU1" s="1688"/>
      <c r="GNV1" s="1688"/>
      <c r="GNW1" s="1688"/>
      <c r="GNX1" s="1688"/>
      <c r="GNY1" s="1688"/>
      <c r="GNZ1" s="1688"/>
      <c r="GOA1" s="1688"/>
      <c r="GOB1" s="1688"/>
      <c r="GOC1" s="1688"/>
      <c r="GOD1" s="1688"/>
      <c r="GOE1" s="1688"/>
      <c r="GOF1" s="1688"/>
      <c r="GOG1" s="1688"/>
      <c r="GOH1" s="1688"/>
      <c r="GOI1" s="1688"/>
      <c r="GOJ1" s="1688"/>
      <c r="GOK1" s="1688"/>
      <c r="GOL1" s="1688"/>
      <c r="GOM1" s="1688"/>
      <c r="GON1" s="1688"/>
      <c r="GOO1" s="1688"/>
      <c r="GOP1" s="1688"/>
      <c r="GOQ1" s="1688"/>
      <c r="GOR1" s="1688"/>
      <c r="GOS1" s="1688"/>
      <c r="GOT1" s="1688"/>
      <c r="GOU1" s="1688"/>
      <c r="GOV1" s="1688"/>
      <c r="GOW1" s="1688"/>
      <c r="GOX1" s="1688"/>
      <c r="GOY1" s="1688"/>
      <c r="GOZ1" s="1688"/>
      <c r="GPA1" s="1688"/>
      <c r="GPB1" s="1688"/>
      <c r="GPC1" s="1688"/>
      <c r="GPD1" s="1688"/>
      <c r="GPE1" s="1688"/>
      <c r="GPF1" s="1688"/>
      <c r="GPG1" s="1688"/>
      <c r="GPH1" s="1688"/>
      <c r="GPI1" s="1688"/>
      <c r="GPJ1" s="1688"/>
      <c r="GPK1" s="1688"/>
      <c r="GPL1" s="1688"/>
      <c r="GPM1" s="1688"/>
      <c r="GPN1" s="1688"/>
      <c r="GPO1" s="1688"/>
      <c r="GPP1" s="1688"/>
      <c r="GPQ1" s="1688"/>
      <c r="GPR1" s="1688"/>
      <c r="GPS1" s="1688"/>
      <c r="GPT1" s="1688"/>
      <c r="GPU1" s="1688"/>
      <c r="GPV1" s="1688"/>
      <c r="GPW1" s="1688"/>
      <c r="GPX1" s="1688"/>
      <c r="GPY1" s="1688"/>
      <c r="GPZ1" s="1688"/>
      <c r="GQA1" s="1688"/>
      <c r="GQB1" s="1688"/>
      <c r="GQC1" s="1688"/>
      <c r="GQD1" s="1688"/>
      <c r="GQE1" s="1688"/>
      <c r="GQF1" s="1688"/>
      <c r="GQG1" s="1688"/>
      <c r="GQH1" s="1688"/>
      <c r="GQI1" s="1688"/>
      <c r="GQJ1" s="1688"/>
      <c r="GQK1" s="1688"/>
      <c r="GQL1" s="1688"/>
      <c r="GQM1" s="1688"/>
      <c r="GQN1" s="1688"/>
      <c r="GQO1" s="1688"/>
      <c r="GQP1" s="1688"/>
      <c r="GQQ1" s="1688"/>
      <c r="GQR1" s="1688"/>
      <c r="GQS1" s="1688"/>
      <c r="GQT1" s="1688"/>
      <c r="GQU1" s="1688"/>
      <c r="GQV1" s="1688"/>
      <c r="GQW1" s="1688"/>
      <c r="GQX1" s="1688"/>
      <c r="GQY1" s="1688"/>
      <c r="GQZ1" s="1688"/>
      <c r="GRA1" s="1688"/>
      <c r="GRB1" s="1688"/>
      <c r="GRC1" s="1688"/>
      <c r="GRD1" s="1688"/>
      <c r="GRE1" s="1688"/>
      <c r="GRF1" s="1688"/>
      <c r="GRG1" s="1688"/>
      <c r="GRH1" s="1688"/>
      <c r="GRI1" s="1688"/>
      <c r="GRJ1" s="1688"/>
      <c r="GRK1" s="1688"/>
      <c r="GRL1" s="1688"/>
      <c r="GRM1" s="1688"/>
      <c r="GRN1" s="1688"/>
      <c r="GRO1" s="1688"/>
      <c r="GRP1" s="1688"/>
      <c r="GRQ1" s="1688"/>
      <c r="GRR1" s="1688"/>
      <c r="GRS1" s="1688"/>
      <c r="GRT1" s="1688"/>
      <c r="GRU1" s="1688"/>
      <c r="GRV1" s="1688"/>
      <c r="GRW1" s="1688"/>
      <c r="GRX1" s="1688"/>
      <c r="GRY1" s="1688"/>
      <c r="GRZ1" s="1688"/>
      <c r="GSA1" s="1688"/>
      <c r="GSB1" s="1688"/>
      <c r="GSC1" s="1688"/>
      <c r="GSD1" s="1688"/>
      <c r="GSE1" s="1688"/>
      <c r="GSF1" s="1688"/>
      <c r="GSG1" s="1688"/>
      <c r="GSH1" s="1688"/>
      <c r="GSI1" s="1688"/>
      <c r="GSJ1" s="1688"/>
      <c r="GSK1" s="1688"/>
      <c r="GSL1" s="1688"/>
      <c r="GSM1" s="1688"/>
      <c r="GSN1" s="1688"/>
      <c r="GSO1" s="1688"/>
      <c r="GSP1" s="1688"/>
      <c r="GSQ1" s="1688"/>
      <c r="GSR1" s="1688"/>
      <c r="GSS1" s="1688"/>
      <c r="GST1" s="1688"/>
      <c r="GSU1" s="1688"/>
      <c r="GSV1" s="1688"/>
      <c r="GSW1" s="1688"/>
      <c r="GSX1" s="1688"/>
      <c r="GSY1" s="1688"/>
      <c r="GSZ1" s="1688"/>
      <c r="GTA1" s="1688"/>
      <c r="GTB1" s="1688"/>
      <c r="GTC1" s="1688"/>
      <c r="GTD1" s="1688"/>
      <c r="GTE1" s="1688"/>
      <c r="GTF1" s="1688"/>
      <c r="GTG1" s="1688"/>
      <c r="GTH1" s="1688"/>
      <c r="GTI1" s="1688"/>
      <c r="GTJ1" s="1688"/>
      <c r="GTK1" s="1688"/>
      <c r="GTL1" s="1688"/>
      <c r="GTM1" s="1688"/>
      <c r="GTN1" s="1688"/>
      <c r="GTO1" s="1688"/>
      <c r="GTP1" s="1688"/>
      <c r="GTQ1" s="1688"/>
      <c r="GTR1" s="1688"/>
      <c r="GTS1" s="1688"/>
      <c r="GTT1" s="1688"/>
      <c r="GTU1" s="1688"/>
      <c r="GTV1" s="1688"/>
      <c r="GTW1" s="1688"/>
      <c r="GTX1" s="1688"/>
      <c r="GTY1" s="1688"/>
      <c r="GTZ1" s="1688"/>
      <c r="GUA1" s="1688"/>
      <c r="GUB1" s="1688"/>
      <c r="GUC1" s="1688"/>
      <c r="GUD1" s="1688"/>
      <c r="GUE1" s="1688"/>
      <c r="GUF1" s="1688"/>
      <c r="GUG1" s="1688"/>
      <c r="GUH1" s="1688"/>
      <c r="GUI1" s="1688"/>
      <c r="GUJ1" s="1688"/>
      <c r="GUK1" s="1688"/>
      <c r="GUL1" s="1688"/>
      <c r="GUM1" s="1688"/>
      <c r="GUN1" s="1688"/>
      <c r="GUO1" s="1688"/>
      <c r="GUP1" s="1688"/>
      <c r="GUQ1" s="1688"/>
      <c r="GUR1" s="1688"/>
      <c r="GUS1" s="1688"/>
      <c r="GUT1" s="1688"/>
      <c r="GUU1" s="1688"/>
      <c r="GUV1" s="1688"/>
      <c r="GUW1" s="1688"/>
      <c r="GUX1" s="1688"/>
      <c r="GUY1" s="1688"/>
      <c r="GUZ1" s="1688"/>
      <c r="GVA1" s="1688"/>
      <c r="GVB1" s="1688"/>
      <c r="GVC1" s="1688"/>
      <c r="GVD1" s="1688"/>
      <c r="GVE1" s="1688"/>
      <c r="GVF1" s="1688"/>
      <c r="GVG1" s="1688"/>
      <c r="GVH1" s="1688"/>
      <c r="GVI1" s="1688"/>
      <c r="GVJ1" s="1688"/>
      <c r="GVK1" s="1688"/>
      <c r="GVL1" s="1688"/>
      <c r="GVM1" s="1688"/>
      <c r="GVN1" s="1688"/>
      <c r="GVO1" s="1688"/>
      <c r="GVP1" s="1688"/>
      <c r="GVQ1" s="1688"/>
      <c r="GVR1" s="1688"/>
      <c r="GVS1" s="1688"/>
      <c r="GVT1" s="1688"/>
      <c r="GVU1" s="1688"/>
      <c r="GVV1" s="1688"/>
      <c r="GVW1" s="1688"/>
      <c r="GVX1" s="1688"/>
      <c r="GVY1" s="1688"/>
      <c r="GVZ1" s="1688"/>
      <c r="GWA1" s="1688"/>
      <c r="GWB1" s="1688"/>
      <c r="GWC1" s="1688"/>
      <c r="GWD1" s="1688"/>
      <c r="GWE1" s="1688"/>
      <c r="GWF1" s="1688"/>
      <c r="GWG1" s="1688"/>
      <c r="GWH1" s="1688"/>
      <c r="GWI1" s="1688"/>
      <c r="GWJ1" s="1688"/>
      <c r="GWK1" s="1688"/>
      <c r="GWL1" s="1688"/>
      <c r="GWM1" s="1688"/>
      <c r="GWN1" s="1688"/>
      <c r="GWO1" s="1688"/>
      <c r="GWP1" s="1688"/>
      <c r="GWQ1" s="1688"/>
      <c r="GWR1" s="1688"/>
      <c r="GWS1" s="1688"/>
      <c r="GWT1" s="1688"/>
      <c r="GWU1" s="1688"/>
      <c r="GWV1" s="1688"/>
      <c r="GWW1" s="1688"/>
      <c r="GWX1" s="1688"/>
      <c r="GWY1" s="1688"/>
      <c r="GWZ1" s="1688"/>
      <c r="GXA1" s="1688"/>
      <c r="GXB1" s="1688"/>
      <c r="GXC1" s="1688"/>
      <c r="GXD1" s="1688"/>
      <c r="GXE1" s="1688"/>
      <c r="GXF1" s="1688"/>
      <c r="GXG1" s="1688"/>
      <c r="GXH1" s="1688"/>
      <c r="GXI1" s="1688"/>
      <c r="GXJ1" s="1688"/>
      <c r="GXK1" s="1688"/>
      <c r="GXL1" s="1688"/>
      <c r="GXM1" s="1688"/>
      <c r="GXN1" s="1688"/>
      <c r="GXO1" s="1688"/>
      <c r="GXP1" s="1688"/>
      <c r="GXQ1" s="1688"/>
      <c r="GXR1" s="1688"/>
      <c r="GXS1" s="1688"/>
      <c r="GXT1" s="1688"/>
      <c r="GXU1" s="1688"/>
      <c r="GXV1" s="1688"/>
      <c r="GXW1" s="1688"/>
      <c r="GXX1" s="1688"/>
      <c r="GXY1" s="1688"/>
      <c r="GXZ1" s="1688"/>
      <c r="GYA1" s="1688"/>
      <c r="GYB1" s="1688"/>
      <c r="GYC1" s="1688"/>
      <c r="GYD1" s="1688"/>
      <c r="GYE1" s="1688"/>
      <c r="GYF1" s="1688"/>
      <c r="GYG1" s="1688"/>
      <c r="GYH1" s="1688"/>
      <c r="GYI1" s="1688"/>
      <c r="GYJ1" s="1688"/>
      <c r="GYK1" s="1688"/>
      <c r="GYL1" s="1688"/>
      <c r="GYM1" s="1688"/>
      <c r="GYN1" s="1688"/>
      <c r="GYO1" s="1688"/>
      <c r="GYP1" s="1688"/>
      <c r="GYQ1" s="1688"/>
      <c r="GYR1" s="1688"/>
      <c r="GYS1" s="1688"/>
      <c r="GYT1" s="1688"/>
      <c r="GYU1" s="1688"/>
      <c r="GYV1" s="1688"/>
      <c r="GYW1" s="1688"/>
      <c r="GYX1" s="1688"/>
      <c r="GYY1" s="1688"/>
      <c r="GYZ1" s="1688"/>
      <c r="GZA1" s="1688"/>
      <c r="GZB1" s="1688"/>
      <c r="GZC1" s="1688"/>
      <c r="GZD1" s="1688"/>
      <c r="GZE1" s="1688"/>
      <c r="GZF1" s="1688"/>
      <c r="GZG1" s="1688"/>
      <c r="GZH1" s="1688"/>
      <c r="GZI1" s="1688"/>
      <c r="GZJ1" s="1688"/>
      <c r="GZK1" s="1688"/>
      <c r="GZL1" s="1688"/>
      <c r="GZM1" s="1688"/>
      <c r="GZN1" s="1688"/>
      <c r="GZO1" s="1688"/>
      <c r="GZP1" s="1688"/>
      <c r="GZQ1" s="1688"/>
      <c r="GZR1" s="1688"/>
      <c r="GZS1" s="1688"/>
      <c r="GZT1" s="1688"/>
      <c r="GZU1" s="1688"/>
      <c r="GZV1" s="1688"/>
      <c r="GZW1" s="1688"/>
      <c r="GZX1" s="1688"/>
      <c r="GZY1" s="1688"/>
      <c r="GZZ1" s="1688"/>
      <c r="HAA1" s="1688"/>
      <c r="HAB1" s="1688"/>
      <c r="HAC1" s="1688"/>
      <c r="HAD1" s="1688"/>
      <c r="HAE1" s="1688"/>
      <c r="HAF1" s="1688"/>
      <c r="HAG1" s="1688"/>
      <c r="HAH1" s="1688"/>
      <c r="HAI1" s="1688"/>
      <c r="HAJ1" s="1688"/>
      <c r="HAK1" s="1688"/>
      <c r="HAL1" s="1688"/>
      <c r="HAM1" s="1688"/>
      <c r="HAN1" s="1688"/>
      <c r="HAO1" s="1688"/>
      <c r="HAP1" s="1688"/>
      <c r="HAQ1" s="1688"/>
      <c r="HAR1" s="1688"/>
      <c r="HAS1" s="1688"/>
      <c r="HAT1" s="1688"/>
      <c r="HAU1" s="1688"/>
      <c r="HAV1" s="1688"/>
      <c r="HAW1" s="1688"/>
      <c r="HAX1" s="1688"/>
      <c r="HAY1" s="1688"/>
      <c r="HAZ1" s="1688"/>
      <c r="HBA1" s="1688"/>
      <c r="HBB1" s="1688"/>
      <c r="HBC1" s="1688"/>
      <c r="HBD1" s="1688"/>
      <c r="HBE1" s="1688"/>
      <c r="HBF1" s="1688"/>
      <c r="HBG1" s="1688"/>
      <c r="HBH1" s="1688"/>
      <c r="HBI1" s="1688"/>
      <c r="HBJ1" s="1688"/>
      <c r="HBK1" s="1688"/>
      <c r="HBL1" s="1688"/>
      <c r="HBM1" s="1688"/>
      <c r="HBN1" s="1688"/>
      <c r="HBO1" s="1688"/>
      <c r="HBP1" s="1688"/>
      <c r="HBQ1" s="1688"/>
      <c r="HBR1" s="1688"/>
      <c r="HBS1" s="1688"/>
      <c r="HBT1" s="1688"/>
      <c r="HBU1" s="1688"/>
      <c r="HBV1" s="1688"/>
      <c r="HBW1" s="1688"/>
      <c r="HBX1" s="1688"/>
      <c r="HBY1" s="1688"/>
      <c r="HBZ1" s="1688"/>
      <c r="HCA1" s="1688"/>
      <c r="HCB1" s="1688"/>
      <c r="HCC1" s="1688"/>
      <c r="HCD1" s="1688"/>
      <c r="HCE1" s="1688"/>
      <c r="HCF1" s="1688"/>
      <c r="HCG1" s="1688"/>
      <c r="HCH1" s="1688"/>
      <c r="HCI1" s="1688"/>
      <c r="HCJ1" s="1688"/>
      <c r="HCK1" s="1688"/>
      <c r="HCL1" s="1688"/>
      <c r="HCM1" s="1688"/>
      <c r="HCN1" s="1688"/>
      <c r="HCO1" s="1688"/>
      <c r="HCP1" s="1688"/>
      <c r="HCQ1" s="1688"/>
      <c r="HCR1" s="1688"/>
      <c r="HCS1" s="1688"/>
      <c r="HCT1" s="1688"/>
      <c r="HCU1" s="1688"/>
      <c r="HCV1" s="1688"/>
      <c r="HCW1" s="1688"/>
      <c r="HCX1" s="1688"/>
      <c r="HCY1" s="1688"/>
      <c r="HCZ1" s="1688"/>
      <c r="HDA1" s="1688"/>
      <c r="HDB1" s="1688"/>
      <c r="HDC1" s="1688"/>
      <c r="HDD1" s="1688"/>
      <c r="HDE1" s="1688"/>
      <c r="HDF1" s="1688"/>
      <c r="HDG1" s="1688"/>
      <c r="HDH1" s="1688"/>
      <c r="HDI1" s="1688"/>
      <c r="HDJ1" s="1688"/>
      <c r="HDK1" s="1688"/>
      <c r="HDL1" s="1688"/>
      <c r="HDM1" s="1688"/>
      <c r="HDN1" s="1688"/>
      <c r="HDO1" s="1688"/>
      <c r="HDP1" s="1688"/>
      <c r="HDQ1" s="1688"/>
      <c r="HDR1" s="1688"/>
      <c r="HDS1" s="1688"/>
      <c r="HDT1" s="1688"/>
      <c r="HDU1" s="1688"/>
      <c r="HDV1" s="1688"/>
      <c r="HDW1" s="1688"/>
      <c r="HDX1" s="1688"/>
      <c r="HDY1" s="1688"/>
      <c r="HDZ1" s="1688"/>
      <c r="HEA1" s="1688"/>
      <c r="HEB1" s="1688"/>
      <c r="HEC1" s="1688"/>
      <c r="HED1" s="1688"/>
      <c r="HEE1" s="1688"/>
      <c r="HEF1" s="1688"/>
      <c r="HEG1" s="1688"/>
      <c r="HEH1" s="1688"/>
      <c r="HEI1" s="1688"/>
      <c r="HEJ1" s="1688"/>
      <c r="HEK1" s="1688"/>
      <c r="HEL1" s="1688"/>
      <c r="HEM1" s="1688"/>
      <c r="HEN1" s="1688"/>
      <c r="HEO1" s="1688"/>
      <c r="HEP1" s="1688"/>
      <c r="HEQ1" s="1688"/>
      <c r="HER1" s="1688"/>
      <c r="HES1" s="1688"/>
      <c r="HET1" s="1688"/>
      <c r="HEU1" s="1688"/>
      <c r="HEV1" s="1688"/>
      <c r="HEW1" s="1688"/>
      <c r="HEX1" s="1688"/>
      <c r="HEY1" s="1688"/>
      <c r="HEZ1" s="1688"/>
      <c r="HFA1" s="1688"/>
      <c r="HFB1" s="1688"/>
      <c r="HFC1" s="1688"/>
      <c r="HFD1" s="1688"/>
      <c r="HFE1" s="1688"/>
      <c r="HFF1" s="1688"/>
      <c r="HFG1" s="1688"/>
      <c r="HFH1" s="1688"/>
      <c r="HFI1" s="1688"/>
      <c r="HFJ1" s="1688"/>
      <c r="HFK1" s="1688"/>
      <c r="HFL1" s="1688"/>
      <c r="HFM1" s="1688"/>
      <c r="HFN1" s="1688"/>
      <c r="HFO1" s="1688"/>
      <c r="HFP1" s="1688"/>
      <c r="HFQ1" s="1688"/>
      <c r="HFR1" s="1688"/>
      <c r="HFS1" s="1688"/>
      <c r="HFT1" s="1688"/>
      <c r="HFU1" s="1688"/>
      <c r="HFV1" s="1688"/>
      <c r="HFW1" s="1688"/>
      <c r="HFX1" s="1688"/>
      <c r="HFY1" s="1688"/>
      <c r="HFZ1" s="1688"/>
      <c r="HGA1" s="1688"/>
      <c r="HGB1" s="1688"/>
      <c r="HGC1" s="1688"/>
      <c r="HGD1" s="1688"/>
      <c r="HGE1" s="1688"/>
      <c r="HGF1" s="1688"/>
      <c r="HGG1" s="1688"/>
      <c r="HGH1" s="1688"/>
      <c r="HGI1" s="1688"/>
      <c r="HGJ1" s="1688"/>
      <c r="HGK1" s="1688"/>
      <c r="HGL1" s="1688"/>
      <c r="HGM1" s="1688"/>
      <c r="HGN1" s="1688"/>
      <c r="HGO1" s="1688"/>
      <c r="HGP1" s="1688"/>
      <c r="HGQ1" s="1688"/>
      <c r="HGR1" s="1688"/>
      <c r="HGS1" s="1688"/>
      <c r="HGT1" s="1688"/>
      <c r="HGU1" s="1688"/>
      <c r="HGV1" s="1688"/>
      <c r="HGW1" s="1688"/>
      <c r="HGX1" s="1688"/>
      <c r="HGY1" s="1688"/>
      <c r="HGZ1" s="1688"/>
      <c r="HHA1" s="1688"/>
      <c r="HHB1" s="1688"/>
      <c r="HHC1" s="1688"/>
      <c r="HHD1" s="1688"/>
      <c r="HHE1" s="1688"/>
      <c r="HHF1" s="1688"/>
      <c r="HHG1" s="1688"/>
      <c r="HHH1" s="1688"/>
      <c r="HHI1" s="1688"/>
      <c r="HHJ1" s="1688"/>
      <c r="HHK1" s="1688"/>
      <c r="HHL1" s="1688"/>
      <c r="HHM1" s="1688"/>
      <c r="HHN1" s="1688"/>
      <c r="HHO1" s="1688"/>
      <c r="HHP1" s="1688"/>
      <c r="HHQ1" s="1688"/>
      <c r="HHR1" s="1688"/>
      <c r="HHS1" s="1688"/>
      <c r="HHT1" s="1688"/>
      <c r="HHU1" s="1688"/>
      <c r="HHV1" s="1688"/>
      <c r="HHW1" s="1688"/>
      <c r="HHX1" s="1688"/>
      <c r="HHY1" s="1688"/>
      <c r="HHZ1" s="1688"/>
      <c r="HIA1" s="1688"/>
      <c r="HIB1" s="1688"/>
      <c r="HIC1" s="1688"/>
      <c r="HID1" s="1688"/>
      <c r="HIE1" s="1688"/>
      <c r="HIF1" s="1688"/>
      <c r="HIG1" s="1688"/>
      <c r="HIH1" s="1688"/>
      <c r="HII1" s="1688"/>
      <c r="HIJ1" s="1688"/>
      <c r="HIK1" s="1688"/>
      <c r="HIL1" s="1688"/>
      <c r="HIM1" s="1688"/>
      <c r="HIN1" s="1688"/>
      <c r="HIO1" s="1688"/>
      <c r="HIP1" s="1688"/>
      <c r="HIQ1" s="1688"/>
      <c r="HIR1" s="1688"/>
      <c r="HIS1" s="1688"/>
      <c r="HIT1" s="1688"/>
      <c r="HIU1" s="1688"/>
      <c r="HIV1" s="1688"/>
      <c r="HIW1" s="1688"/>
      <c r="HIX1" s="1688"/>
      <c r="HIY1" s="1688"/>
      <c r="HIZ1" s="1688"/>
      <c r="HJA1" s="1688"/>
      <c r="HJB1" s="1688"/>
      <c r="HJC1" s="1688"/>
      <c r="HJD1" s="1688"/>
      <c r="HJE1" s="1688"/>
      <c r="HJF1" s="1688"/>
      <c r="HJG1" s="1688"/>
      <c r="HJH1" s="1688"/>
      <c r="HJI1" s="1688"/>
      <c r="HJJ1" s="1688"/>
      <c r="HJK1" s="1688"/>
      <c r="HJL1" s="1688"/>
      <c r="HJM1" s="1688"/>
      <c r="HJN1" s="1688"/>
      <c r="HJO1" s="1688"/>
      <c r="HJP1" s="1688"/>
      <c r="HJQ1" s="1688"/>
      <c r="HJR1" s="1688"/>
      <c r="HJS1" s="1688"/>
      <c r="HJT1" s="1688"/>
      <c r="HJU1" s="1688"/>
      <c r="HJV1" s="1688"/>
      <c r="HJW1" s="1688"/>
      <c r="HJX1" s="1688"/>
      <c r="HJY1" s="1688"/>
      <c r="HJZ1" s="1688"/>
      <c r="HKA1" s="1688"/>
      <c r="HKB1" s="1688"/>
      <c r="HKC1" s="1688"/>
      <c r="HKD1" s="1688"/>
      <c r="HKE1" s="1688"/>
      <c r="HKF1" s="1688"/>
      <c r="HKG1" s="1688"/>
      <c r="HKH1" s="1688"/>
      <c r="HKI1" s="1688"/>
      <c r="HKJ1" s="1688"/>
      <c r="HKK1" s="1688"/>
      <c r="HKL1" s="1688"/>
      <c r="HKM1" s="1688"/>
      <c r="HKN1" s="1688"/>
      <c r="HKO1" s="1688"/>
      <c r="HKP1" s="1688"/>
      <c r="HKQ1" s="1688"/>
      <c r="HKR1" s="1688"/>
      <c r="HKS1" s="1688"/>
      <c r="HKT1" s="1688"/>
      <c r="HKU1" s="1688"/>
      <c r="HKV1" s="1688"/>
      <c r="HKW1" s="1688"/>
      <c r="HKX1" s="1688"/>
      <c r="HKY1" s="1688"/>
      <c r="HKZ1" s="1688"/>
      <c r="HLA1" s="1688"/>
      <c r="HLB1" s="1688"/>
      <c r="HLC1" s="1688"/>
      <c r="HLD1" s="1688"/>
      <c r="HLE1" s="1688"/>
      <c r="HLF1" s="1688"/>
      <c r="HLG1" s="1688"/>
      <c r="HLH1" s="1688"/>
      <c r="HLI1" s="1688"/>
      <c r="HLJ1" s="1688"/>
      <c r="HLK1" s="1688"/>
      <c r="HLL1" s="1688"/>
      <c r="HLM1" s="1688"/>
      <c r="HLN1" s="1688"/>
      <c r="HLO1" s="1688"/>
      <c r="HLP1" s="1688"/>
      <c r="HLQ1" s="1688"/>
      <c r="HLR1" s="1688"/>
      <c r="HLS1" s="1688"/>
      <c r="HLT1" s="1688"/>
      <c r="HLU1" s="1688"/>
      <c r="HLV1" s="1688"/>
      <c r="HLW1" s="1688"/>
      <c r="HLX1" s="1688"/>
      <c r="HLY1" s="1688"/>
      <c r="HLZ1" s="1688"/>
      <c r="HMA1" s="1688"/>
      <c r="HMB1" s="1688"/>
      <c r="HMC1" s="1688"/>
      <c r="HMD1" s="1688"/>
      <c r="HME1" s="1688"/>
      <c r="HMF1" s="1688"/>
      <c r="HMG1" s="1688"/>
      <c r="HMH1" s="1688"/>
      <c r="HMI1" s="1688"/>
      <c r="HMJ1" s="1688"/>
      <c r="HMK1" s="1688"/>
      <c r="HML1" s="1688"/>
      <c r="HMM1" s="1688"/>
      <c r="HMN1" s="1688"/>
      <c r="HMO1" s="1688"/>
      <c r="HMP1" s="1688"/>
      <c r="HMQ1" s="1688"/>
      <c r="HMR1" s="1688"/>
      <c r="HMS1" s="1688"/>
      <c r="HMT1" s="1688"/>
      <c r="HMU1" s="1688"/>
      <c r="HMV1" s="1688"/>
      <c r="HMW1" s="1688"/>
      <c r="HMX1" s="1688"/>
      <c r="HMY1" s="1688"/>
      <c r="HMZ1" s="1688"/>
      <c r="HNA1" s="1688"/>
      <c r="HNB1" s="1688"/>
      <c r="HNC1" s="1688"/>
      <c r="HND1" s="1688"/>
      <c r="HNE1" s="1688"/>
      <c r="HNF1" s="1688"/>
      <c r="HNG1" s="1688"/>
      <c r="HNH1" s="1688"/>
      <c r="HNI1" s="1688"/>
      <c r="HNJ1" s="1688"/>
      <c r="HNK1" s="1688"/>
      <c r="HNL1" s="1688"/>
      <c r="HNM1" s="1688"/>
      <c r="HNN1" s="1688"/>
      <c r="HNO1" s="1688"/>
      <c r="HNP1" s="1688"/>
      <c r="HNQ1" s="1688"/>
      <c r="HNR1" s="1688"/>
      <c r="HNS1" s="1688"/>
      <c r="HNT1" s="1688"/>
      <c r="HNU1" s="1688"/>
      <c r="HNV1" s="1688"/>
      <c r="HNW1" s="1688"/>
      <c r="HNX1" s="1688"/>
      <c r="HNY1" s="1688"/>
      <c r="HNZ1" s="1688"/>
      <c r="HOA1" s="1688"/>
      <c r="HOB1" s="1688"/>
      <c r="HOC1" s="1688"/>
      <c r="HOD1" s="1688"/>
      <c r="HOE1" s="1688"/>
      <c r="HOF1" s="1688"/>
      <c r="HOG1" s="1688"/>
      <c r="HOH1" s="1688"/>
      <c r="HOI1" s="1688"/>
      <c r="HOJ1" s="1688"/>
      <c r="HOK1" s="1688"/>
      <c r="HOL1" s="1688"/>
      <c r="HOM1" s="1688"/>
      <c r="HON1" s="1688"/>
      <c r="HOO1" s="1688"/>
      <c r="HOP1" s="1688"/>
      <c r="HOQ1" s="1688"/>
      <c r="HOR1" s="1688"/>
      <c r="HOS1" s="1688"/>
      <c r="HOT1" s="1688"/>
      <c r="HOU1" s="1688"/>
      <c r="HOV1" s="1688"/>
      <c r="HOW1" s="1688"/>
      <c r="HOX1" s="1688"/>
      <c r="HOY1" s="1688"/>
      <c r="HOZ1" s="1688"/>
      <c r="HPA1" s="1688"/>
      <c r="HPB1" s="1688"/>
      <c r="HPC1" s="1688"/>
      <c r="HPD1" s="1688"/>
      <c r="HPE1" s="1688"/>
      <c r="HPF1" s="1688"/>
      <c r="HPG1" s="1688"/>
      <c r="HPH1" s="1688"/>
      <c r="HPI1" s="1688"/>
      <c r="HPJ1" s="1688"/>
      <c r="HPK1" s="1688"/>
      <c r="HPL1" s="1688"/>
      <c r="HPM1" s="1688"/>
      <c r="HPN1" s="1688"/>
      <c r="HPO1" s="1688"/>
      <c r="HPP1" s="1688"/>
      <c r="HPQ1" s="1688"/>
      <c r="HPR1" s="1688"/>
      <c r="HPS1" s="1688"/>
      <c r="HPT1" s="1688"/>
      <c r="HPU1" s="1688"/>
      <c r="HPV1" s="1688"/>
      <c r="HPW1" s="1688"/>
      <c r="HPX1" s="1688"/>
      <c r="HPY1" s="1688"/>
      <c r="HPZ1" s="1688"/>
      <c r="HQA1" s="1688"/>
      <c r="HQB1" s="1688"/>
      <c r="HQC1" s="1688"/>
      <c r="HQD1" s="1688"/>
      <c r="HQE1" s="1688"/>
      <c r="HQF1" s="1688"/>
      <c r="HQG1" s="1688"/>
      <c r="HQH1" s="1688"/>
      <c r="HQI1" s="1688"/>
      <c r="HQJ1" s="1688"/>
      <c r="HQK1" s="1688"/>
      <c r="HQL1" s="1688"/>
      <c r="HQM1" s="1688"/>
      <c r="HQN1" s="1688"/>
      <c r="HQO1" s="1688"/>
      <c r="HQP1" s="1688"/>
      <c r="HQQ1" s="1688"/>
      <c r="HQR1" s="1688"/>
      <c r="HQS1" s="1688"/>
      <c r="HQT1" s="1688"/>
      <c r="HQU1" s="1688"/>
      <c r="HQV1" s="1688"/>
      <c r="HQW1" s="1688"/>
      <c r="HQX1" s="1688"/>
      <c r="HQY1" s="1688"/>
      <c r="HQZ1" s="1688"/>
      <c r="HRA1" s="1688"/>
      <c r="HRB1" s="1688"/>
      <c r="HRC1" s="1688"/>
      <c r="HRD1" s="1688"/>
      <c r="HRE1" s="1688"/>
      <c r="HRF1" s="1688"/>
      <c r="HRG1" s="1688"/>
      <c r="HRH1" s="1688"/>
      <c r="HRI1" s="1688"/>
      <c r="HRJ1" s="1688"/>
      <c r="HRK1" s="1688"/>
      <c r="HRL1" s="1688"/>
      <c r="HRM1" s="1688"/>
      <c r="HRN1" s="1688"/>
      <c r="HRO1" s="1688"/>
      <c r="HRP1" s="1688"/>
      <c r="HRQ1" s="1688"/>
      <c r="HRR1" s="1688"/>
      <c r="HRS1" s="1688"/>
      <c r="HRT1" s="1688"/>
      <c r="HRU1" s="1688"/>
      <c r="HRV1" s="1688"/>
      <c r="HRW1" s="1688"/>
      <c r="HRX1" s="1688"/>
      <c r="HRY1" s="1688"/>
      <c r="HRZ1" s="1688"/>
      <c r="HSA1" s="1688"/>
      <c r="HSB1" s="1688"/>
      <c r="HSC1" s="1688"/>
      <c r="HSD1" s="1688"/>
      <c r="HSE1" s="1688"/>
      <c r="HSF1" s="1688"/>
      <c r="HSG1" s="1688"/>
      <c r="HSH1" s="1688"/>
      <c r="HSI1" s="1688"/>
      <c r="HSJ1" s="1688"/>
      <c r="HSK1" s="1688"/>
      <c r="HSL1" s="1688"/>
      <c r="HSM1" s="1688"/>
      <c r="HSN1" s="1688"/>
      <c r="HSO1" s="1688"/>
      <c r="HSP1" s="1688"/>
      <c r="HSQ1" s="1688"/>
      <c r="HSR1" s="1688"/>
      <c r="HSS1" s="1688"/>
      <c r="HST1" s="1688"/>
      <c r="HSU1" s="1688"/>
      <c r="HSV1" s="1688"/>
      <c r="HSW1" s="1688"/>
      <c r="HSX1" s="1688"/>
      <c r="HSY1" s="1688"/>
      <c r="HSZ1" s="1688"/>
      <c r="HTA1" s="1688"/>
      <c r="HTB1" s="1688"/>
      <c r="HTC1" s="1688"/>
      <c r="HTD1" s="1688"/>
      <c r="HTE1" s="1688"/>
      <c r="HTF1" s="1688"/>
      <c r="HTG1" s="1688"/>
      <c r="HTH1" s="1688"/>
      <c r="HTI1" s="1688"/>
      <c r="HTJ1" s="1688"/>
      <c r="HTK1" s="1688"/>
      <c r="HTL1" s="1688"/>
      <c r="HTM1" s="1688"/>
      <c r="HTN1" s="1688"/>
      <c r="HTO1" s="1688"/>
      <c r="HTP1" s="1688"/>
      <c r="HTQ1" s="1688"/>
      <c r="HTR1" s="1688"/>
      <c r="HTS1" s="1688"/>
      <c r="HTT1" s="1688"/>
      <c r="HTU1" s="1688"/>
      <c r="HTV1" s="1688"/>
      <c r="HTW1" s="1688"/>
      <c r="HTX1" s="1688"/>
      <c r="HTY1" s="1688"/>
      <c r="HTZ1" s="1688"/>
      <c r="HUA1" s="1688"/>
      <c r="HUB1" s="1688"/>
      <c r="HUC1" s="1688"/>
      <c r="HUD1" s="1688"/>
      <c r="HUE1" s="1688"/>
      <c r="HUF1" s="1688"/>
      <c r="HUG1" s="1688"/>
      <c r="HUH1" s="1688"/>
      <c r="HUI1" s="1688"/>
      <c r="HUJ1" s="1688"/>
      <c r="HUK1" s="1688"/>
      <c r="HUL1" s="1688"/>
      <c r="HUM1" s="1688"/>
      <c r="HUN1" s="1688"/>
      <c r="HUO1" s="1688"/>
      <c r="HUP1" s="1688"/>
      <c r="HUQ1" s="1688"/>
      <c r="HUR1" s="1688"/>
      <c r="HUS1" s="1688"/>
      <c r="HUT1" s="1688"/>
      <c r="HUU1" s="1688"/>
      <c r="HUV1" s="1688"/>
      <c r="HUW1" s="1688"/>
      <c r="HUX1" s="1688"/>
      <c r="HUY1" s="1688"/>
      <c r="HUZ1" s="1688"/>
      <c r="HVA1" s="1688"/>
      <c r="HVB1" s="1688"/>
      <c r="HVC1" s="1688"/>
      <c r="HVD1" s="1688"/>
      <c r="HVE1" s="1688"/>
      <c r="HVF1" s="1688"/>
      <c r="HVG1" s="1688"/>
      <c r="HVH1" s="1688"/>
      <c r="HVI1" s="1688"/>
      <c r="HVJ1" s="1688"/>
      <c r="HVK1" s="1688"/>
      <c r="HVL1" s="1688"/>
      <c r="HVM1" s="1688"/>
      <c r="HVN1" s="1688"/>
      <c r="HVO1" s="1688"/>
      <c r="HVP1" s="1688"/>
      <c r="HVQ1" s="1688"/>
      <c r="HVR1" s="1688"/>
      <c r="HVS1" s="1688"/>
      <c r="HVT1" s="1688"/>
      <c r="HVU1" s="1688"/>
      <c r="HVV1" s="1688"/>
      <c r="HVW1" s="1688"/>
      <c r="HVX1" s="1688"/>
      <c r="HVY1" s="1688"/>
      <c r="HVZ1" s="1688"/>
      <c r="HWA1" s="1688"/>
      <c r="HWB1" s="1688"/>
      <c r="HWC1" s="1688"/>
      <c r="HWD1" s="1688"/>
      <c r="HWE1" s="1688"/>
      <c r="HWF1" s="1688"/>
      <c r="HWG1" s="1688"/>
      <c r="HWH1" s="1688"/>
      <c r="HWI1" s="1688"/>
      <c r="HWJ1" s="1688"/>
      <c r="HWK1" s="1688"/>
      <c r="HWL1" s="1688"/>
      <c r="HWM1" s="1688"/>
      <c r="HWN1" s="1688"/>
      <c r="HWO1" s="1688"/>
      <c r="HWP1" s="1688"/>
      <c r="HWQ1" s="1688"/>
      <c r="HWR1" s="1688"/>
      <c r="HWS1" s="1688"/>
      <c r="HWT1" s="1688"/>
      <c r="HWU1" s="1688"/>
      <c r="HWV1" s="1688"/>
      <c r="HWW1" s="1688"/>
      <c r="HWX1" s="1688"/>
      <c r="HWY1" s="1688"/>
      <c r="HWZ1" s="1688"/>
      <c r="HXA1" s="1688"/>
      <c r="HXB1" s="1688"/>
      <c r="HXC1" s="1688"/>
      <c r="HXD1" s="1688"/>
      <c r="HXE1" s="1688"/>
      <c r="HXF1" s="1688"/>
      <c r="HXG1" s="1688"/>
      <c r="HXH1" s="1688"/>
      <c r="HXI1" s="1688"/>
      <c r="HXJ1" s="1688"/>
      <c r="HXK1" s="1688"/>
      <c r="HXL1" s="1688"/>
      <c r="HXM1" s="1688"/>
      <c r="HXN1" s="1688"/>
      <c r="HXO1" s="1688"/>
      <c r="HXP1" s="1688"/>
      <c r="HXQ1" s="1688"/>
      <c r="HXR1" s="1688"/>
      <c r="HXS1" s="1688"/>
      <c r="HXT1" s="1688"/>
      <c r="HXU1" s="1688"/>
      <c r="HXV1" s="1688"/>
      <c r="HXW1" s="1688"/>
      <c r="HXX1" s="1688"/>
      <c r="HXY1" s="1688"/>
      <c r="HXZ1" s="1688"/>
      <c r="HYA1" s="1688"/>
      <c r="HYB1" s="1688"/>
      <c r="HYC1" s="1688"/>
      <c r="HYD1" s="1688"/>
      <c r="HYE1" s="1688"/>
      <c r="HYF1" s="1688"/>
      <c r="HYG1" s="1688"/>
      <c r="HYH1" s="1688"/>
      <c r="HYI1" s="1688"/>
      <c r="HYJ1" s="1688"/>
      <c r="HYK1" s="1688"/>
      <c r="HYL1" s="1688"/>
      <c r="HYM1" s="1688"/>
      <c r="HYN1" s="1688"/>
      <c r="HYO1" s="1688"/>
      <c r="HYP1" s="1688"/>
      <c r="HYQ1" s="1688"/>
      <c r="HYR1" s="1688"/>
      <c r="HYS1" s="1688"/>
      <c r="HYT1" s="1688"/>
      <c r="HYU1" s="1688"/>
      <c r="HYV1" s="1688"/>
      <c r="HYW1" s="1688"/>
      <c r="HYX1" s="1688"/>
      <c r="HYY1" s="1688"/>
      <c r="HYZ1" s="1688"/>
      <c r="HZA1" s="1688"/>
      <c r="HZB1" s="1688"/>
      <c r="HZC1" s="1688"/>
      <c r="HZD1" s="1688"/>
      <c r="HZE1" s="1688"/>
      <c r="HZF1" s="1688"/>
      <c r="HZG1" s="1688"/>
      <c r="HZH1" s="1688"/>
      <c r="HZI1" s="1688"/>
      <c r="HZJ1" s="1688"/>
      <c r="HZK1" s="1688"/>
      <c r="HZL1" s="1688"/>
      <c r="HZM1" s="1688"/>
      <c r="HZN1" s="1688"/>
      <c r="HZO1" s="1688"/>
      <c r="HZP1" s="1688"/>
      <c r="HZQ1" s="1688"/>
      <c r="HZR1" s="1688"/>
      <c r="HZS1" s="1688"/>
      <c r="HZT1" s="1688"/>
      <c r="HZU1" s="1688"/>
      <c r="HZV1" s="1688"/>
      <c r="HZW1" s="1688"/>
      <c r="HZX1" s="1688"/>
      <c r="HZY1" s="1688"/>
      <c r="HZZ1" s="1688"/>
      <c r="IAA1" s="1688"/>
      <c r="IAB1" s="1688"/>
      <c r="IAC1" s="1688"/>
      <c r="IAD1" s="1688"/>
      <c r="IAE1" s="1688"/>
      <c r="IAF1" s="1688"/>
      <c r="IAG1" s="1688"/>
      <c r="IAH1" s="1688"/>
      <c r="IAI1" s="1688"/>
      <c r="IAJ1" s="1688"/>
      <c r="IAK1" s="1688"/>
      <c r="IAL1" s="1688"/>
      <c r="IAM1" s="1688"/>
      <c r="IAN1" s="1688"/>
      <c r="IAO1" s="1688"/>
      <c r="IAP1" s="1688"/>
      <c r="IAQ1" s="1688"/>
      <c r="IAR1" s="1688"/>
      <c r="IAS1" s="1688"/>
      <c r="IAT1" s="1688"/>
      <c r="IAU1" s="1688"/>
      <c r="IAV1" s="1688"/>
      <c r="IAW1" s="1688"/>
      <c r="IAX1" s="1688"/>
      <c r="IAY1" s="1688"/>
      <c r="IAZ1" s="1688"/>
      <c r="IBA1" s="1688"/>
      <c r="IBB1" s="1688"/>
      <c r="IBC1" s="1688"/>
      <c r="IBD1" s="1688"/>
      <c r="IBE1" s="1688"/>
      <c r="IBF1" s="1688"/>
      <c r="IBG1" s="1688"/>
      <c r="IBH1" s="1688"/>
      <c r="IBI1" s="1688"/>
      <c r="IBJ1" s="1688"/>
      <c r="IBK1" s="1688"/>
      <c r="IBL1" s="1688"/>
      <c r="IBM1" s="1688"/>
      <c r="IBN1" s="1688"/>
      <c r="IBO1" s="1688"/>
      <c r="IBP1" s="1688"/>
      <c r="IBQ1" s="1688"/>
      <c r="IBR1" s="1688"/>
      <c r="IBS1" s="1688"/>
      <c r="IBT1" s="1688"/>
      <c r="IBU1" s="1688"/>
      <c r="IBV1" s="1688"/>
      <c r="IBW1" s="1688"/>
      <c r="IBX1" s="1688"/>
      <c r="IBY1" s="1688"/>
      <c r="IBZ1" s="1688"/>
      <c r="ICA1" s="1688"/>
      <c r="ICB1" s="1688"/>
      <c r="ICC1" s="1688"/>
      <c r="ICD1" s="1688"/>
      <c r="ICE1" s="1688"/>
      <c r="ICF1" s="1688"/>
      <c r="ICG1" s="1688"/>
      <c r="ICH1" s="1688"/>
      <c r="ICI1" s="1688"/>
      <c r="ICJ1" s="1688"/>
      <c r="ICK1" s="1688"/>
      <c r="ICL1" s="1688"/>
      <c r="ICM1" s="1688"/>
      <c r="ICN1" s="1688"/>
      <c r="ICO1" s="1688"/>
      <c r="ICP1" s="1688"/>
      <c r="ICQ1" s="1688"/>
      <c r="ICR1" s="1688"/>
      <c r="ICS1" s="1688"/>
      <c r="ICT1" s="1688"/>
      <c r="ICU1" s="1688"/>
      <c r="ICV1" s="1688"/>
      <c r="ICW1" s="1688"/>
      <c r="ICX1" s="1688"/>
      <c r="ICY1" s="1688"/>
      <c r="ICZ1" s="1688"/>
      <c r="IDA1" s="1688"/>
      <c r="IDB1" s="1688"/>
      <c r="IDC1" s="1688"/>
      <c r="IDD1" s="1688"/>
      <c r="IDE1" s="1688"/>
      <c r="IDF1" s="1688"/>
      <c r="IDG1" s="1688"/>
      <c r="IDH1" s="1688"/>
      <c r="IDI1" s="1688"/>
      <c r="IDJ1" s="1688"/>
      <c r="IDK1" s="1688"/>
      <c r="IDL1" s="1688"/>
      <c r="IDM1" s="1688"/>
      <c r="IDN1" s="1688"/>
      <c r="IDO1" s="1688"/>
      <c r="IDP1" s="1688"/>
      <c r="IDQ1" s="1688"/>
      <c r="IDR1" s="1688"/>
      <c r="IDS1" s="1688"/>
      <c r="IDT1" s="1688"/>
      <c r="IDU1" s="1688"/>
      <c r="IDV1" s="1688"/>
      <c r="IDW1" s="1688"/>
      <c r="IDX1" s="1688"/>
      <c r="IDY1" s="1688"/>
      <c r="IDZ1" s="1688"/>
      <c r="IEA1" s="1688"/>
      <c r="IEB1" s="1688"/>
      <c r="IEC1" s="1688"/>
      <c r="IED1" s="1688"/>
      <c r="IEE1" s="1688"/>
      <c r="IEF1" s="1688"/>
      <c r="IEG1" s="1688"/>
      <c r="IEH1" s="1688"/>
      <c r="IEI1" s="1688"/>
      <c r="IEJ1" s="1688"/>
      <c r="IEK1" s="1688"/>
      <c r="IEL1" s="1688"/>
      <c r="IEM1" s="1688"/>
      <c r="IEN1" s="1688"/>
      <c r="IEO1" s="1688"/>
      <c r="IEP1" s="1688"/>
      <c r="IEQ1" s="1688"/>
      <c r="IER1" s="1688"/>
      <c r="IES1" s="1688"/>
      <c r="IET1" s="1688"/>
      <c r="IEU1" s="1688"/>
      <c r="IEV1" s="1688"/>
      <c r="IEW1" s="1688"/>
      <c r="IEX1" s="1688"/>
      <c r="IEY1" s="1688"/>
      <c r="IEZ1" s="1688"/>
      <c r="IFA1" s="1688"/>
      <c r="IFB1" s="1688"/>
      <c r="IFC1" s="1688"/>
      <c r="IFD1" s="1688"/>
      <c r="IFE1" s="1688"/>
      <c r="IFF1" s="1688"/>
      <c r="IFG1" s="1688"/>
      <c r="IFH1" s="1688"/>
      <c r="IFI1" s="1688"/>
      <c r="IFJ1" s="1688"/>
      <c r="IFK1" s="1688"/>
      <c r="IFL1" s="1688"/>
      <c r="IFM1" s="1688"/>
      <c r="IFN1" s="1688"/>
      <c r="IFO1" s="1688"/>
      <c r="IFP1" s="1688"/>
      <c r="IFQ1" s="1688"/>
      <c r="IFR1" s="1688"/>
      <c r="IFS1" s="1688"/>
      <c r="IFT1" s="1688"/>
      <c r="IFU1" s="1688"/>
      <c r="IFV1" s="1688"/>
      <c r="IFW1" s="1688"/>
      <c r="IFX1" s="1688"/>
      <c r="IFY1" s="1688"/>
      <c r="IFZ1" s="1688"/>
      <c r="IGA1" s="1688"/>
      <c r="IGB1" s="1688"/>
      <c r="IGC1" s="1688"/>
      <c r="IGD1" s="1688"/>
      <c r="IGE1" s="1688"/>
      <c r="IGF1" s="1688"/>
      <c r="IGG1" s="1688"/>
      <c r="IGH1" s="1688"/>
      <c r="IGI1" s="1688"/>
      <c r="IGJ1" s="1688"/>
      <c r="IGK1" s="1688"/>
      <c r="IGL1" s="1688"/>
      <c r="IGM1" s="1688"/>
      <c r="IGN1" s="1688"/>
      <c r="IGO1" s="1688"/>
      <c r="IGP1" s="1688"/>
      <c r="IGQ1" s="1688"/>
      <c r="IGR1" s="1688"/>
      <c r="IGS1" s="1688"/>
      <c r="IGT1" s="1688"/>
      <c r="IGU1" s="1688"/>
      <c r="IGV1" s="1688"/>
      <c r="IGW1" s="1688"/>
      <c r="IGX1" s="1688"/>
      <c r="IGY1" s="1688"/>
      <c r="IGZ1" s="1688"/>
      <c r="IHA1" s="1688"/>
      <c r="IHB1" s="1688"/>
      <c r="IHC1" s="1688"/>
      <c r="IHD1" s="1688"/>
      <c r="IHE1" s="1688"/>
      <c r="IHF1" s="1688"/>
      <c r="IHG1" s="1688"/>
      <c r="IHH1" s="1688"/>
      <c r="IHI1" s="1688"/>
      <c r="IHJ1" s="1688"/>
      <c r="IHK1" s="1688"/>
      <c r="IHL1" s="1688"/>
      <c r="IHM1" s="1688"/>
      <c r="IHN1" s="1688"/>
      <c r="IHO1" s="1688"/>
      <c r="IHP1" s="1688"/>
      <c r="IHQ1" s="1688"/>
      <c r="IHR1" s="1688"/>
      <c r="IHS1" s="1688"/>
      <c r="IHT1" s="1688"/>
      <c r="IHU1" s="1688"/>
      <c r="IHV1" s="1688"/>
      <c r="IHW1" s="1688"/>
      <c r="IHX1" s="1688"/>
      <c r="IHY1" s="1688"/>
      <c r="IHZ1" s="1688"/>
      <c r="IIA1" s="1688"/>
      <c r="IIB1" s="1688"/>
      <c r="IIC1" s="1688"/>
      <c r="IID1" s="1688"/>
      <c r="IIE1" s="1688"/>
      <c r="IIF1" s="1688"/>
      <c r="IIG1" s="1688"/>
      <c r="IIH1" s="1688"/>
      <c r="III1" s="1688"/>
      <c r="IIJ1" s="1688"/>
      <c r="IIK1" s="1688"/>
      <c r="IIL1" s="1688"/>
      <c r="IIM1" s="1688"/>
      <c r="IIN1" s="1688"/>
      <c r="IIO1" s="1688"/>
      <c r="IIP1" s="1688"/>
      <c r="IIQ1" s="1688"/>
      <c r="IIR1" s="1688"/>
      <c r="IIS1" s="1688"/>
      <c r="IIT1" s="1688"/>
      <c r="IIU1" s="1688"/>
      <c r="IIV1" s="1688"/>
      <c r="IIW1" s="1688"/>
      <c r="IIX1" s="1688"/>
      <c r="IIY1" s="1688"/>
      <c r="IIZ1" s="1688"/>
      <c r="IJA1" s="1688"/>
      <c r="IJB1" s="1688"/>
      <c r="IJC1" s="1688"/>
      <c r="IJD1" s="1688"/>
      <c r="IJE1" s="1688"/>
      <c r="IJF1" s="1688"/>
      <c r="IJG1" s="1688"/>
      <c r="IJH1" s="1688"/>
      <c r="IJI1" s="1688"/>
      <c r="IJJ1" s="1688"/>
      <c r="IJK1" s="1688"/>
      <c r="IJL1" s="1688"/>
      <c r="IJM1" s="1688"/>
      <c r="IJN1" s="1688"/>
      <c r="IJO1" s="1688"/>
      <c r="IJP1" s="1688"/>
      <c r="IJQ1" s="1688"/>
      <c r="IJR1" s="1688"/>
      <c r="IJS1" s="1688"/>
      <c r="IJT1" s="1688"/>
      <c r="IJU1" s="1688"/>
      <c r="IJV1" s="1688"/>
      <c r="IJW1" s="1688"/>
      <c r="IJX1" s="1688"/>
      <c r="IJY1" s="1688"/>
      <c r="IJZ1" s="1688"/>
      <c r="IKA1" s="1688"/>
      <c r="IKB1" s="1688"/>
      <c r="IKC1" s="1688"/>
      <c r="IKD1" s="1688"/>
      <c r="IKE1" s="1688"/>
      <c r="IKF1" s="1688"/>
      <c r="IKG1" s="1688"/>
      <c r="IKH1" s="1688"/>
      <c r="IKI1" s="1688"/>
      <c r="IKJ1" s="1688"/>
      <c r="IKK1" s="1688"/>
      <c r="IKL1" s="1688"/>
      <c r="IKM1" s="1688"/>
      <c r="IKN1" s="1688"/>
      <c r="IKO1" s="1688"/>
      <c r="IKP1" s="1688"/>
      <c r="IKQ1" s="1688"/>
      <c r="IKR1" s="1688"/>
      <c r="IKS1" s="1688"/>
      <c r="IKT1" s="1688"/>
      <c r="IKU1" s="1688"/>
      <c r="IKV1" s="1688"/>
      <c r="IKW1" s="1688"/>
      <c r="IKX1" s="1688"/>
      <c r="IKY1" s="1688"/>
      <c r="IKZ1" s="1688"/>
      <c r="ILA1" s="1688"/>
      <c r="ILB1" s="1688"/>
      <c r="ILC1" s="1688"/>
      <c r="ILD1" s="1688"/>
      <c r="ILE1" s="1688"/>
      <c r="ILF1" s="1688"/>
      <c r="ILG1" s="1688"/>
      <c r="ILH1" s="1688"/>
      <c r="ILI1" s="1688"/>
      <c r="ILJ1" s="1688"/>
      <c r="ILK1" s="1688"/>
      <c r="ILL1" s="1688"/>
      <c r="ILM1" s="1688"/>
      <c r="ILN1" s="1688"/>
      <c r="ILO1" s="1688"/>
      <c r="ILP1" s="1688"/>
      <c r="ILQ1" s="1688"/>
      <c r="ILR1" s="1688"/>
      <c r="ILS1" s="1688"/>
      <c r="ILT1" s="1688"/>
      <c r="ILU1" s="1688"/>
      <c r="ILV1" s="1688"/>
      <c r="ILW1" s="1688"/>
      <c r="ILX1" s="1688"/>
      <c r="ILY1" s="1688"/>
      <c r="ILZ1" s="1688"/>
      <c r="IMA1" s="1688"/>
      <c r="IMB1" s="1688"/>
      <c r="IMC1" s="1688"/>
      <c r="IMD1" s="1688"/>
      <c r="IME1" s="1688"/>
      <c r="IMF1" s="1688"/>
      <c r="IMG1" s="1688"/>
      <c r="IMH1" s="1688"/>
      <c r="IMI1" s="1688"/>
      <c r="IMJ1" s="1688"/>
      <c r="IMK1" s="1688"/>
      <c r="IML1" s="1688"/>
      <c r="IMM1" s="1688"/>
      <c r="IMN1" s="1688"/>
      <c r="IMO1" s="1688"/>
      <c r="IMP1" s="1688"/>
      <c r="IMQ1" s="1688"/>
      <c r="IMR1" s="1688"/>
      <c r="IMS1" s="1688"/>
      <c r="IMT1" s="1688"/>
      <c r="IMU1" s="1688"/>
      <c r="IMV1" s="1688"/>
      <c r="IMW1" s="1688"/>
      <c r="IMX1" s="1688"/>
      <c r="IMY1" s="1688"/>
      <c r="IMZ1" s="1688"/>
      <c r="INA1" s="1688"/>
      <c r="INB1" s="1688"/>
      <c r="INC1" s="1688"/>
      <c r="IND1" s="1688"/>
      <c r="INE1" s="1688"/>
      <c r="INF1" s="1688"/>
      <c r="ING1" s="1688"/>
      <c r="INH1" s="1688"/>
      <c r="INI1" s="1688"/>
      <c r="INJ1" s="1688"/>
      <c r="INK1" s="1688"/>
      <c r="INL1" s="1688"/>
      <c r="INM1" s="1688"/>
      <c r="INN1" s="1688"/>
      <c r="INO1" s="1688"/>
      <c r="INP1" s="1688"/>
      <c r="INQ1" s="1688"/>
      <c r="INR1" s="1688"/>
      <c r="INS1" s="1688"/>
      <c r="INT1" s="1688"/>
      <c r="INU1" s="1688"/>
      <c r="INV1" s="1688"/>
      <c r="INW1" s="1688"/>
      <c r="INX1" s="1688"/>
      <c r="INY1" s="1688"/>
      <c r="INZ1" s="1688"/>
      <c r="IOA1" s="1688"/>
      <c r="IOB1" s="1688"/>
      <c r="IOC1" s="1688"/>
      <c r="IOD1" s="1688"/>
      <c r="IOE1" s="1688"/>
      <c r="IOF1" s="1688"/>
      <c r="IOG1" s="1688"/>
      <c r="IOH1" s="1688"/>
      <c r="IOI1" s="1688"/>
      <c r="IOJ1" s="1688"/>
      <c r="IOK1" s="1688"/>
      <c r="IOL1" s="1688"/>
      <c r="IOM1" s="1688"/>
      <c r="ION1" s="1688"/>
      <c r="IOO1" s="1688"/>
      <c r="IOP1" s="1688"/>
      <c r="IOQ1" s="1688"/>
      <c r="IOR1" s="1688"/>
      <c r="IOS1" s="1688"/>
      <c r="IOT1" s="1688"/>
      <c r="IOU1" s="1688"/>
      <c r="IOV1" s="1688"/>
      <c r="IOW1" s="1688"/>
      <c r="IOX1" s="1688"/>
      <c r="IOY1" s="1688"/>
      <c r="IOZ1" s="1688"/>
      <c r="IPA1" s="1688"/>
      <c r="IPB1" s="1688"/>
      <c r="IPC1" s="1688"/>
      <c r="IPD1" s="1688"/>
      <c r="IPE1" s="1688"/>
      <c r="IPF1" s="1688"/>
      <c r="IPG1" s="1688"/>
      <c r="IPH1" s="1688"/>
      <c r="IPI1" s="1688"/>
      <c r="IPJ1" s="1688"/>
      <c r="IPK1" s="1688"/>
      <c r="IPL1" s="1688"/>
      <c r="IPM1" s="1688"/>
      <c r="IPN1" s="1688"/>
      <c r="IPO1" s="1688"/>
      <c r="IPP1" s="1688"/>
      <c r="IPQ1" s="1688"/>
      <c r="IPR1" s="1688"/>
      <c r="IPS1" s="1688"/>
      <c r="IPT1" s="1688"/>
      <c r="IPU1" s="1688"/>
      <c r="IPV1" s="1688"/>
      <c r="IPW1" s="1688"/>
      <c r="IPX1" s="1688"/>
      <c r="IPY1" s="1688"/>
      <c r="IPZ1" s="1688"/>
      <c r="IQA1" s="1688"/>
      <c r="IQB1" s="1688"/>
      <c r="IQC1" s="1688"/>
      <c r="IQD1" s="1688"/>
      <c r="IQE1" s="1688"/>
      <c r="IQF1" s="1688"/>
      <c r="IQG1" s="1688"/>
      <c r="IQH1" s="1688"/>
      <c r="IQI1" s="1688"/>
      <c r="IQJ1" s="1688"/>
      <c r="IQK1" s="1688"/>
      <c r="IQL1" s="1688"/>
      <c r="IQM1" s="1688"/>
      <c r="IQN1" s="1688"/>
      <c r="IQO1" s="1688"/>
      <c r="IQP1" s="1688"/>
      <c r="IQQ1" s="1688"/>
      <c r="IQR1" s="1688"/>
      <c r="IQS1" s="1688"/>
      <c r="IQT1" s="1688"/>
      <c r="IQU1" s="1688"/>
      <c r="IQV1" s="1688"/>
      <c r="IQW1" s="1688"/>
      <c r="IQX1" s="1688"/>
      <c r="IQY1" s="1688"/>
      <c r="IQZ1" s="1688"/>
      <c r="IRA1" s="1688"/>
      <c r="IRB1" s="1688"/>
      <c r="IRC1" s="1688"/>
      <c r="IRD1" s="1688"/>
      <c r="IRE1" s="1688"/>
      <c r="IRF1" s="1688"/>
      <c r="IRG1" s="1688"/>
      <c r="IRH1" s="1688"/>
      <c r="IRI1" s="1688"/>
      <c r="IRJ1" s="1688"/>
      <c r="IRK1" s="1688"/>
      <c r="IRL1" s="1688"/>
      <c r="IRM1" s="1688"/>
      <c r="IRN1" s="1688"/>
      <c r="IRO1" s="1688"/>
      <c r="IRP1" s="1688"/>
      <c r="IRQ1" s="1688"/>
      <c r="IRR1" s="1688"/>
      <c r="IRS1" s="1688"/>
      <c r="IRT1" s="1688"/>
      <c r="IRU1" s="1688"/>
      <c r="IRV1" s="1688"/>
      <c r="IRW1" s="1688"/>
      <c r="IRX1" s="1688"/>
      <c r="IRY1" s="1688"/>
      <c r="IRZ1" s="1688"/>
      <c r="ISA1" s="1688"/>
      <c r="ISB1" s="1688"/>
      <c r="ISC1" s="1688"/>
      <c r="ISD1" s="1688"/>
      <c r="ISE1" s="1688"/>
      <c r="ISF1" s="1688"/>
      <c r="ISG1" s="1688"/>
      <c r="ISH1" s="1688"/>
      <c r="ISI1" s="1688"/>
      <c r="ISJ1" s="1688"/>
      <c r="ISK1" s="1688"/>
      <c r="ISL1" s="1688"/>
      <c r="ISM1" s="1688"/>
      <c r="ISN1" s="1688"/>
      <c r="ISO1" s="1688"/>
      <c r="ISP1" s="1688"/>
      <c r="ISQ1" s="1688"/>
      <c r="ISR1" s="1688"/>
      <c r="ISS1" s="1688"/>
      <c r="IST1" s="1688"/>
      <c r="ISU1" s="1688"/>
      <c r="ISV1" s="1688"/>
      <c r="ISW1" s="1688"/>
      <c r="ISX1" s="1688"/>
      <c r="ISY1" s="1688"/>
      <c r="ISZ1" s="1688"/>
      <c r="ITA1" s="1688"/>
      <c r="ITB1" s="1688"/>
      <c r="ITC1" s="1688"/>
      <c r="ITD1" s="1688"/>
      <c r="ITE1" s="1688"/>
      <c r="ITF1" s="1688"/>
      <c r="ITG1" s="1688"/>
      <c r="ITH1" s="1688"/>
      <c r="ITI1" s="1688"/>
      <c r="ITJ1" s="1688"/>
      <c r="ITK1" s="1688"/>
      <c r="ITL1" s="1688"/>
      <c r="ITM1" s="1688"/>
      <c r="ITN1" s="1688"/>
      <c r="ITO1" s="1688"/>
      <c r="ITP1" s="1688"/>
      <c r="ITQ1" s="1688"/>
      <c r="ITR1" s="1688"/>
      <c r="ITS1" s="1688"/>
      <c r="ITT1" s="1688"/>
      <c r="ITU1" s="1688"/>
      <c r="ITV1" s="1688"/>
      <c r="ITW1" s="1688"/>
      <c r="ITX1" s="1688"/>
      <c r="ITY1" s="1688"/>
      <c r="ITZ1" s="1688"/>
      <c r="IUA1" s="1688"/>
      <c r="IUB1" s="1688"/>
      <c r="IUC1" s="1688"/>
      <c r="IUD1" s="1688"/>
      <c r="IUE1" s="1688"/>
      <c r="IUF1" s="1688"/>
      <c r="IUG1" s="1688"/>
      <c r="IUH1" s="1688"/>
      <c r="IUI1" s="1688"/>
      <c r="IUJ1" s="1688"/>
      <c r="IUK1" s="1688"/>
      <c r="IUL1" s="1688"/>
      <c r="IUM1" s="1688"/>
      <c r="IUN1" s="1688"/>
      <c r="IUO1" s="1688"/>
      <c r="IUP1" s="1688"/>
      <c r="IUQ1" s="1688"/>
      <c r="IUR1" s="1688"/>
      <c r="IUS1" s="1688"/>
      <c r="IUT1" s="1688"/>
      <c r="IUU1" s="1688"/>
      <c r="IUV1" s="1688"/>
      <c r="IUW1" s="1688"/>
      <c r="IUX1" s="1688"/>
      <c r="IUY1" s="1688"/>
      <c r="IUZ1" s="1688"/>
      <c r="IVA1" s="1688"/>
      <c r="IVB1" s="1688"/>
      <c r="IVC1" s="1688"/>
      <c r="IVD1" s="1688"/>
      <c r="IVE1" s="1688"/>
      <c r="IVF1" s="1688"/>
      <c r="IVG1" s="1688"/>
      <c r="IVH1" s="1688"/>
      <c r="IVI1" s="1688"/>
      <c r="IVJ1" s="1688"/>
      <c r="IVK1" s="1688"/>
      <c r="IVL1" s="1688"/>
      <c r="IVM1" s="1688"/>
      <c r="IVN1" s="1688"/>
      <c r="IVO1" s="1688"/>
      <c r="IVP1" s="1688"/>
      <c r="IVQ1" s="1688"/>
      <c r="IVR1" s="1688"/>
      <c r="IVS1" s="1688"/>
      <c r="IVT1" s="1688"/>
      <c r="IVU1" s="1688"/>
      <c r="IVV1" s="1688"/>
      <c r="IVW1" s="1688"/>
      <c r="IVX1" s="1688"/>
      <c r="IVY1" s="1688"/>
      <c r="IVZ1" s="1688"/>
      <c r="IWA1" s="1688"/>
      <c r="IWB1" s="1688"/>
      <c r="IWC1" s="1688"/>
      <c r="IWD1" s="1688"/>
      <c r="IWE1" s="1688"/>
      <c r="IWF1" s="1688"/>
      <c r="IWG1" s="1688"/>
      <c r="IWH1" s="1688"/>
      <c r="IWI1" s="1688"/>
      <c r="IWJ1" s="1688"/>
      <c r="IWK1" s="1688"/>
      <c r="IWL1" s="1688"/>
      <c r="IWM1" s="1688"/>
      <c r="IWN1" s="1688"/>
      <c r="IWO1" s="1688"/>
      <c r="IWP1" s="1688"/>
      <c r="IWQ1" s="1688"/>
      <c r="IWR1" s="1688"/>
      <c r="IWS1" s="1688"/>
      <c r="IWT1" s="1688"/>
      <c r="IWU1" s="1688"/>
      <c r="IWV1" s="1688"/>
      <c r="IWW1" s="1688"/>
      <c r="IWX1" s="1688"/>
      <c r="IWY1" s="1688"/>
      <c r="IWZ1" s="1688"/>
      <c r="IXA1" s="1688"/>
      <c r="IXB1" s="1688"/>
      <c r="IXC1" s="1688"/>
      <c r="IXD1" s="1688"/>
      <c r="IXE1" s="1688"/>
      <c r="IXF1" s="1688"/>
      <c r="IXG1" s="1688"/>
      <c r="IXH1" s="1688"/>
      <c r="IXI1" s="1688"/>
      <c r="IXJ1" s="1688"/>
      <c r="IXK1" s="1688"/>
      <c r="IXL1" s="1688"/>
      <c r="IXM1" s="1688"/>
      <c r="IXN1" s="1688"/>
      <c r="IXO1" s="1688"/>
      <c r="IXP1" s="1688"/>
      <c r="IXQ1" s="1688"/>
      <c r="IXR1" s="1688"/>
      <c r="IXS1" s="1688"/>
      <c r="IXT1" s="1688"/>
      <c r="IXU1" s="1688"/>
      <c r="IXV1" s="1688"/>
      <c r="IXW1" s="1688"/>
      <c r="IXX1" s="1688"/>
      <c r="IXY1" s="1688"/>
      <c r="IXZ1" s="1688"/>
      <c r="IYA1" s="1688"/>
      <c r="IYB1" s="1688"/>
      <c r="IYC1" s="1688"/>
      <c r="IYD1" s="1688"/>
      <c r="IYE1" s="1688"/>
      <c r="IYF1" s="1688"/>
      <c r="IYG1" s="1688"/>
      <c r="IYH1" s="1688"/>
      <c r="IYI1" s="1688"/>
      <c r="IYJ1" s="1688"/>
      <c r="IYK1" s="1688"/>
      <c r="IYL1" s="1688"/>
      <c r="IYM1" s="1688"/>
      <c r="IYN1" s="1688"/>
      <c r="IYO1" s="1688"/>
      <c r="IYP1" s="1688"/>
      <c r="IYQ1" s="1688"/>
      <c r="IYR1" s="1688"/>
      <c r="IYS1" s="1688"/>
      <c r="IYT1" s="1688"/>
      <c r="IYU1" s="1688"/>
      <c r="IYV1" s="1688"/>
      <c r="IYW1" s="1688"/>
      <c r="IYX1" s="1688"/>
      <c r="IYY1" s="1688"/>
      <c r="IYZ1" s="1688"/>
      <c r="IZA1" s="1688"/>
      <c r="IZB1" s="1688"/>
      <c r="IZC1" s="1688"/>
      <c r="IZD1" s="1688"/>
      <c r="IZE1" s="1688"/>
      <c r="IZF1" s="1688"/>
      <c r="IZG1" s="1688"/>
      <c r="IZH1" s="1688"/>
      <c r="IZI1" s="1688"/>
      <c r="IZJ1" s="1688"/>
      <c r="IZK1" s="1688"/>
      <c r="IZL1" s="1688"/>
      <c r="IZM1" s="1688"/>
      <c r="IZN1" s="1688"/>
      <c r="IZO1" s="1688"/>
      <c r="IZP1" s="1688"/>
      <c r="IZQ1" s="1688"/>
      <c r="IZR1" s="1688"/>
      <c r="IZS1" s="1688"/>
      <c r="IZT1" s="1688"/>
      <c r="IZU1" s="1688"/>
      <c r="IZV1" s="1688"/>
      <c r="IZW1" s="1688"/>
      <c r="IZX1" s="1688"/>
      <c r="IZY1" s="1688"/>
      <c r="IZZ1" s="1688"/>
      <c r="JAA1" s="1688"/>
      <c r="JAB1" s="1688"/>
      <c r="JAC1" s="1688"/>
      <c r="JAD1" s="1688"/>
      <c r="JAE1" s="1688"/>
      <c r="JAF1" s="1688"/>
      <c r="JAG1" s="1688"/>
      <c r="JAH1" s="1688"/>
      <c r="JAI1" s="1688"/>
      <c r="JAJ1" s="1688"/>
      <c r="JAK1" s="1688"/>
      <c r="JAL1" s="1688"/>
      <c r="JAM1" s="1688"/>
      <c r="JAN1" s="1688"/>
      <c r="JAO1" s="1688"/>
      <c r="JAP1" s="1688"/>
      <c r="JAQ1" s="1688"/>
      <c r="JAR1" s="1688"/>
      <c r="JAS1" s="1688"/>
      <c r="JAT1" s="1688"/>
      <c r="JAU1" s="1688"/>
      <c r="JAV1" s="1688"/>
      <c r="JAW1" s="1688"/>
      <c r="JAX1" s="1688"/>
      <c r="JAY1" s="1688"/>
      <c r="JAZ1" s="1688"/>
      <c r="JBA1" s="1688"/>
      <c r="JBB1" s="1688"/>
      <c r="JBC1" s="1688"/>
      <c r="JBD1" s="1688"/>
      <c r="JBE1" s="1688"/>
      <c r="JBF1" s="1688"/>
      <c r="JBG1" s="1688"/>
      <c r="JBH1" s="1688"/>
      <c r="JBI1" s="1688"/>
      <c r="JBJ1" s="1688"/>
      <c r="JBK1" s="1688"/>
      <c r="JBL1" s="1688"/>
      <c r="JBM1" s="1688"/>
      <c r="JBN1" s="1688"/>
      <c r="JBO1" s="1688"/>
      <c r="JBP1" s="1688"/>
      <c r="JBQ1" s="1688"/>
      <c r="JBR1" s="1688"/>
      <c r="JBS1" s="1688"/>
      <c r="JBT1" s="1688"/>
      <c r="JBU1" s="1688"/>
      <c r="JBV1" s="1688"/>
      <c r="JBW1" s="1688"/>
      <c r="JBX1" s="1688"/>
      <c r="JBY1" s="1688"/>
      <c r="JBZ1" s="1688"/>
      <c r="JCA1" s="1688"/>
      <c r="JCB1" s="1688"/>
      <c r="JCC1" s="1688"/>
      <c r="JCD1" s="1688"/>
      <c r="JCE1" s="1688"/>
      <c r="JCF1" s="1688"/>
      <c r="JCG1" s="1688"/>
      <c r="JCH1" s="1688"/>
      <c r="JCI1" s="1688"/>
      <c r="JCJ1" s="1688"/>
      <c r="JCK1" s="1688"/>
      <c r="JCL1" s="1688"/>
      <c r="JCM1" s="1688"/>
      <c r="JCN1" s="1688"/>
      <c r="JCO1" s="1688"/>
      <c r="JCP1" s="1688"/>
      <c r="JCQ1" s="1688"/>
      <c r="JCR1" s="1688"/>
      <c r="JCS1" s="1688"/>
      <c r="JCT1" s="1688"/>
      <c r="JCU1" s="1688"/>
      <c r="JCV1" s="1688"/>
      <c r="JCW1" s="1688"/>
      <c r="JCX1" s="1688"/>
      <c r="JCY1" s="1688"/>
      <c r="JCZ1" s="1688"/>
      <c r="JDA1" s="1688"/>
      <c r="JDB1" s="1688"/>
      <c r="JDC1" s="1688"/>
      <c r="JDD1" s="1688"/>
      <c r="JDE1" s="1688"/>
      <c r="JDF1" s="1688"/>
      <c r="JDG1" s="1688"/>
      <c r="JDH1" s="1688"/>
      <c r="JDI1" s="1688"/>
      <c r="JDJ1" s="1688"/>
      <c r="JDK1" s="1688"/>
      <c r="JDL1" s="1688"/>
      <c r="JDM1" s="1688"/>
      <c r="JDN1" s="1688"/>
      <c r="JDO1" s="1688"/>
      <c r="JDP1" s="1688"/>
      <c r="JDQ1" s="1688"/>
      <c r="JDR1" s="1688"/>
      <c r="JDS1" s="1688"/>
      <c r="JDT1" s="1688"/>
      <c r="JDU1" s="1688"/>
      <c r="JDV1" s="1688"/>
      <c r="JDW1" s="1688"/>
      <c r="JDX1" s="1688"/>
      <c r="JDY1" s="1688"/>
      <c r="JDZ1" s="1688"/>
      <c r="JEA1" s="1688"/>
      <c r="JEB1" s="1688"/>
      <c r="JEC1" s="1688"/>
      <c r="JED1" s="1688"/>
      <c r="JEE1" s="1688"/>
      <c r="JEF1" s="1688"/>
      <c r="JEG1" s="1688"/>
      <c r="JEH1" s="1688"/>
      <c r="JEI1" s="1688"/>
      <c r="JEJ1" s="1688"/>
      <c r="JEK1" s="1688"/>
      <c r="JEL1" s="1688"/>
      <c r="JEM1" s="1688"/>
      <c r="JEN1" s="1688"/>
      <c r="JEO1" s="1688"/>
      <c r="JEP1" s="1688"/>
      <c r="JEQ1" s="1688"/>
      <c r="JER1" s="1688"/>
      <c r="JES1" s="1688"/>
      <c r="JET1" s="1688"/>
      <c r="JEU1" s="1688"/>
      <c r="JEV1" s="1688"/>
      <c r="JEW1" s="1688"/>
      <c r="JEX1" s="1688"/>
      <c r="JEY1" s="1688"/>
      <c r="JEZ1" s="1688"/>
      <c r="JFA1" s="1688"/>
      <c r="JFB1" s="1688"/>
      <c r="JFC1" s="1688"/>
      <c r="JFD1" s="1688"/>
      <c r="JFE1" s="1688"/>
      <c r="JFF1" s="1688"/>
      <c r="JFG1" s="1688"/>
      <c r="JFH1" s="1688"/>
      <c r="JFI1" s="1688"/>
      <c r="JFJ1" s="1688"/>
      <c r="JFK1" s="1688"/>
      <c r="JFL1" s="1688"/>
      <c r="JFM1" s="1688"/>
      <c r="JFN1" s="1688"/>
      <c r="JFO1" s="1688"/>
      <c r="JFP1" s="1688"/>
      <c r="JFQ1" s="1688"/>
      <c r="JFR1" s="1688"/>
      <c r="JFS1" s="1688"/>
      <c r="JFT1" s="1688"/>
      <c r="JFU1" s="1688"/>
      <c r="JFV1" s="1688"/>
      <c r="JFW1" s="1688"/>
      <c r="JFX1" s="1688"/>
      <c r="JFY1" s="1688"/>
      <c r="JFZ1" s="1688"/>
      <c r="JGA1" s="1688"/>
      <c r="JGB1" s="1688"/>
      <c r="JGC1" s="1688"/>
      <c r="JGD1" s="1688"/>
      <c r="JGE1" s="1688"/>
      <c r="JGF1" s="1688"/>
      <c r="JGG1" s="1688"/>
      <c r="JGH1" s="1688"/>
      <c r="JGI1" s="1688"/>
      <c r="JGJ1" s="1688"/>
      <c r="JGK1" s="1688"/>
      <c r="JGL1" s="1688"/>
      <c r="JGM1" s="1688"/>
      <c r="JGN1" s="1688"/>
      <c r="JGO1" s="1688"/>
      <c r="JGP1" s="1688"/>
      <c r="JGQ1" s="1688"/>
      <c r="JGR1" s="1688"/>
      <c r="JGS1" s="1688"/>
      <c r="JGT1" s="1688"/>
      <c r="JGU1" s="1688"/>
      <c r="JGV1" s="1688"/>
      <c r="JGW1" s="1688"/>
      <c r="JGX1" s="1688"/>
      <c r="JGY1" s="1688"/>
      <c r="JGZ1" s="1688"/>
      <c r="JHA1" s="1688"/>
      <c r="JHB1" s="1688"/>
      <c r="JHC1" s="1688"/>
      <c r="JHD1" s="1688"/>
      <c r="JHE1" s="1688"/>
      <c r="JHF1" s="1688"/>
      <c r="JHG1" s="1688"/>
      <c r="JHH1" s="1688"/>
      <c r="JHI1" s="1688"/>
      <c r="JHJ1" s="1688"/>
      <c r="JHK1" s="1688"/>
      <c r="JHL1" s="1688"/>
      <c r="JHM1" s="1688"/>
      <c r="JHN1" s="1688"/>
      <c r="JHO1" s="1688"/>
      <c r="JHP1" s="1688"/>
      <c r="JHQ1" s="1688"/>
      <c r="JHR1" s="1688"/>
      <c r="JHS1" s="1688"/>
      <c r="JHT1" s="1688"/>
      <c r="JHU1" s="1688"/>
      <c r="JHV1" s="1688"/>
      <c r="JHW1" s="1688"/>
      <c r="JHX1" s="1688"/>
      <c r="JHY1" s="1688"/>
      <c r="JHZ1" s="1688"/>
      <c r="JIA1" s="1688"/>
      <c r="JIB1" s="1688"/>
      <c r="JIC1" s="1688"/>
      <c r="JID1" s="1688"/>
      <c r="JIE1" s="1688"/>
      <c r="JIF1" s="1688"/>
      <c r="JIG1" s="1688"/>
      <c r="JIH1" s="1688"/>
      <c r="JII1" s="1688"/>
      <c r="JIJ1" s="1688"/>
      <c r="JIK1" s="1688"/>
      <c r="JIL1" s="1688"/>
      <c r="JIM1" s="1688"/>
      <c r="JIN1" s="1688"/>
      <c r="JIO1" s="1688"/>
      <c r="JIP1" s="1688"/>
      <c r="JIQ1" s="1688"/>
      <c r="JIR1" s="1688"/>
      <c r="JIS1" s="1688"/>
      <c r="JIT1" s="1688"/>
      <c r="JIU1" s="1688"/>
      <c r="JIV1" s="1688"/>
      <c r="JIW1" s="1688"/>
      <c r="JIX1" s="1688"/>
      <c r="JIY1" s="1688"/>
      <c r="JIZ1" s="1688"/>
      <c r="JJA1" s="1688"/>
      <c r="JJB1" s="1688"/>
      <c r="JJC1" s="1688"/>
      <c r="JJD1" s="1688"/>
      <c r="JJE1" s="1688"/>
      <c r="JJF1" s="1688"/>
      <c r="JJG1" s="1688"/>
      <c r="JJH1" s="1688"/>
      <c r="JJI1" s="1688"/>
      <c r="JJJ1" s="1688"/>
      <c r="JJK1" s="1688"/>
      <c r="JJL1" s="1688"/>
      <c r="JJM1" s="1688"/>
      <c r="JJN1" s="1688"/>
      <c r="JJO1" s="1688"/>
      <c r="JJP1" s="1688"/>
      <c r="JJQ1" s="1688"/>
      <c r="JJR1" s="1688"/>
      <c r="JJS1" s="1688"/>
      <c r="JJT1" s="1688"/>
      <c r="JJU1" s="1688"/>
      <c r="JJV1" s="1688"/>
      <c r="JJW1" s="1688"/>
      <c r="JJX1" s="1688"/>
      <c r="JJY1" s="1688"/>
      <c r="JJZ1" s="1688"/>
      <c r="JKA1" s="1688"/>
      <c r="JKB1" s="1688"/>
      <c r="JKC1" s="1688"/>
      <c r="JKD1" s="1688"/>
      <c r="JKE1" s="1688"/>
      <c r="JKF1" s="1688"/>
      <c r="JKG1" s="1688"/>
      <c r="JKH1" s="1688"/>
      <c r="JKI1" s="1688"/>
      <c r="JKJ1" s="1688"/>
      <c r="JKK1" s="1688"/>
      <c r="JKL1" s="1688"/>
      <c r="JKM1" s="1688"/>
      <c r="JKN1" s="1688"/>
      <c r="JKO1" s="1688"/>
      <c r="JKP1" s="1688"/>
      <c r="JKQ1" s="1688"/>
      <c r="JKR1" s="1688"/>
      <c r="JKS1" s="1688"/>
      <c r="JKT1" s="1688"/>
      <c r="JKU1" s="1688"/>
      <c r="JKV1" s="1688"/>
      <c r="JKW1" s="1688"/>
      <c r="JKX1" s="1688"/>
      <c r="JKY1" s="1688"/>
      <c r="JKZ1" s="1688"/>
      <c r="JLA1" s="1688"/>
      <c r="JLB1" s="1688"/>
      <c r="JLC1" s="1688"/>
      <c r="JLD1" s="1688"/>
      <c r="JLE1" s="1688"/>
      <c r="JLF1" s="1688"/>
      <c r="JLG1" s="1688"/>
      <c r="JLH1" s="1688"/>
      <c r="JLI1" s="1688"/>
      <c r="JLJ1" s="1688"/>
      <c r="JLK1" s="1688"/>
      <c r="JLL1" s="1688"/>
      <c r="JLM1" s="1688"/>
      <c r="JLN1" s="1688"/>
      <c r="JLO1" s="1688"/>
      <c r="JLP1" s="1688"/>
      <c r="JLQ1" s="1688"/>
      <c r="JLR1" s="1688"/>
      <c r="JLS1" s="1688"/>
      <c r="JLT1" s="1688"/>
      <c r="JLU1" s="1688"/>
      <c r="JLV1" s="1688"/>
      <c r="JLW1" s="1688"/>
      <c r="JLX1" s="1688"/>
      <c r="JLY1" s="1688"/>
      <c r="JLZ1" s="1688"/>
      <c r="JMA1" s="1688"/>
      <c r="JMB1" s="1688"/>
      <c r="JMC1" s="1688"/>
      <c r="JMD1" s="1688"/>
      <c r="JME1" s="1688"/>
      <c r="JMF1" s="1688"/>
      <c r="JMG1" s="1688"/>
      <c r="JMH1" s="1688"/>
      <c r="JMI1" s="1688"/>
      <c r="JMJ1" s="1688"/>
      <c r="JMK1" s="1688"/>
      <c r="JML1" s="1688"/>
      <c r="JMM1" s="1688"/>
      <c r="JMN1" s="1688"/>
      <c r="JMO1" s="1688"/>
      <c r="JMP1" s="1688"/>
      <c r="JMQ1" s="1688"/>
      <c r="JMR1" s="1688"/>
      <c r="JMS1" s="1688"/>
      <c r="JMT1" s="1688"/>
      <c r="JMU1" s="1688"/>
      <c r="JMV1" s="1688"/>
      <c r="JMW1" s="1688"/>
      <c r="JMX1" s="1688"/>
      <c r="JMY1" s="1688"/>
      <c r="JMZ1" s="1688"/>
      <c r="JNA1" s="1688"/>
      <c r="JNB1" s="1688"/>
      <c r="JNC1" s="1688"/>
      <c r="JND1" s="1688"/>
      <c r="JNE1" s="1688"/>
      <c r="JNF1" s="1688"/>
      <c r="JNG1" s="1688"/>
      <c r="JNH1" s="1688"/>
      <c r="JNI1" s="1688"/>
      <c r="JNJ1" s="1688"/>
      <c r="JNK1" s="1688"/>
      <c r="JNL1" s="1688"/>
      <c r="JNM1" s="1688"/>
      <c r="JNN1" s="1688"/>
      <c r="JNO1" s="1688"/>
      <c r="JNP1" s="1688"/>
      <c r="JNQ1" s="1688"/>
      <c r="JNR1" s="1688"/>
      <c r="JNS1" s="1688"/>
      <c r="JNT1" s="1688"/>
      <c r="JNU1" s="1688"/>
      <c r="JNV1" s="1688"/>
      <c r="JNW1" s="1688"/>
      <c r="JNX1" s="1688"/>
      <c r="JNY1" s="1688"/>
      <c r="JNZ1" s="1688"/>
      <c r="JOA1" s="1688"/>
      <c r="JOB1" s="1688"/>
      <c r="JOC1" s="1688"/>
      <c r="JOD1" s="1688"/>
      <c r="JOE1" s="1688"/>
      <c r="JOF1" s="1688"/>
      <c r="JOG1" s="1688"/>
      <c r="JOH1" s="1688"/>
      <c r="JOI1" s="1688"/>
      <c r="JOJ1" s="1688"/>
      <c r="JOK1" s="1688"/>
      <c r="JOL1" s="1688"/>
      <c r="JOM1" s="1688"/>
      <c r="JON1" s="1688"/>
      <c r="JOO1" s="1688"/>
      <c r="JOP1" s="1688"/>
      <c r="JOQ1" s="1688"/>
      <c r="JOR1" s="1688"/>
      <c r="JOS1" s="1688"/>
      <c r="JOT1" s="1688"/>
      <c r="JOU1" s="1688"/>
      <c r="JOV1" s="1688"/>
      <c r="JOW1" s="1688"/>
      <c r="JOX1" s="1688"/>
      <c r="JOY1" s="1688"/>
      <c r="JOZ1" s="1688"/>
      <c r="JPA1" s="1688"/>
      <c r="JPB1" s="1688"/>
      <c r="JPC1" s="1688"/>
      <c r="JPD1" s="1688"/>
      <c r="JPE1" s="1688"/>
      <c r="JPF1" s="1688"/>
      <c r="JPG1" s="1688"/>
      <c r="JPH1" s="1688"/>
      <c r="JPI1" s="1688"/>
      <c r="JPJ1" s="1688"/>
      <c r="JPK1" s="1688"/>
      <c r="JPL1" s="1688"/>
      <c r="JPM1" s="1688"/>
      <c r="JPN1" s="1688"/>
      <c r="JPO1" s="1688"/>
      <c r="JPP1" s="1688"/>
      <c r="JPQ1" s="1688"/>
      <c r="JPR1" s="1688"/>
      <c r="JPS1" s="1688"/>
      <c r="JPT1" s="1688"/>
      <c r="JPU1" s="1688"/>
      <c r="JPV1" s="1688"/>
      <c r="JPW1" s="1688"/>
      <c r="JPX1" s="1688"/>
      <c r="JPY1" s="1688"/>
      <c r="JPZ1" s="1688"/>
      <c r="JQA1" s="1688"/>
      <c r="JQB1" s="1688"/>
      <c r="JQC1" s="1688"/>
      <c r="JQD1" s="1688"/>
      <c r="JQE1" s="1688"/>
      <c r="JQF1" s="1688"/>
      <c r="JQG1" s="1688"/>
      <c r="JQH1" s="1688"/>
      <c r="JQI1" s="1688"/>
      <c r="JQJ1" s="1688"/>
      <c r="JQK1" s="1688"/>
      <c r="JQL1" s="1688"/>
      <c r="JQM1" s="1688"/>
      <c r="JQN1" s="1688"/>
      <c r="JQO1" s="1688"/>
      <c r="JQP1" s="1688"/>
      <c r="JQQ1" s="1688"/>
      <c r="JQR1" s="1688"/>
      <c r="JQS1" s="1688"/>
      <c r="JQT1" s="1688"/>
      <c r="JQU1" s="1688"/>
      <c r="JQV1" s="1688"/>
      <c r="JQW1" s="1688"/>
      <c r="JQX1" s="1688"/>
      <c r="JQY1" s="1688"/>
      <c r="JQZ1" s="1688"/>
      <c r="JRA1" s="1688"/>
      <c r="JRB1" s="1688"/>
      <c r="JRC1" s="1688"/>
      <c r="JRD1" s="1688"/>
      <c r="JRE1" s="1688"/>
      <c r="JRF1" s="1688"/>
      <c r="JRG1" s="1688"/>
      <c r="JRH1" s="1688"/>
      <c r="JRI1" s="1688"/>
      <c r="JRJ1" s="1688"/>
      <c r="JRK1" s="1688"/>
      <c r="JRL1" s="1688"/>
      <c r="JRM1" s="1688"/>
      <c r="JRN1" s="1688"/>
      <c r="JRO1" s="1688"/>
      <c r="JRP1" s="1688"/>
      <c r="JRQ1" s="1688"/>
      <c r="JRR1" s="1688"/>
      <c r="JRS1" s="1688"/>
      <c r="JRT1" s="1688"/>
      <c r="JRU1" s="1688"/>
      <c r="JRV1" s="1688"/>
      <c r="JRW1" s="1688"/>
      <c r="JRX1" s="1688"/>
      <c r="JRY1" s="1688"/>
      <c r="JRZ1" s="1688"/>
      <c r="JSA1" s="1688"/>
      <c r="JSB1" s="1688"/>
      <c r="JSC1" s="1688"/>
      <c r="JSD1" s="1688"/>
      <c r="JSE1" s="1688"/>
      <c r="JSF1" s="1688"/>
      <c r="JSG1" s="1688"/>
      <c r="JSH1" s="1688"/>
      <c r="JSI1" s="1688"/>
      <c r="JSJ1" s="1688"/>
      <c r="JSK1" s="1688"/>
      <c r="JSL1" s="1688"/>
      <c r="JSM1" s="1688"/>
      <c r="JSN1" s="1688"/>
      <c r="JSO1" s="1688"/>
      <c r="JSP1" s="1688"/>
      <c r="JSQ1" s="1688"/>
      <c r="JSR1" s="1688"/>
      <c r="JSS1" s="1688"/>
      <c r="JST1" s="1688"/>
      <c r="JSU1" s="1688"/>
      <c r="JSV1" s="1688"/>
      <c r="JSW1" s="1688"/>
      <c r="JSX1" s="1688"/>
      <c r="JSY1" s="1688"/>
      <c r="JSZ1" s="1688"/>
      <c r="JTA1" s="1688"/>
      <c r="JTB1" s="1688"/>
      <c r="JTC1" s="1688"/>
      <c r="JTD1" s="1688"/>
      <c r="JTE1" s="1688"/>
      <c r="JTF1" s="1688"/>
      <c r="JTG1" s="1688"/>
      <c r="JTH1" s="1688"/>
      <c r="JTI1" s="1688"/>
      <c r="JTJ1" s="1688"/>
      <c r="JTK1" s="1688"/>
      <c r="JTL1" s="1688"/>
      <c r="JTM1" s="1688"/>
      <c r="JTN1" s="1688"/>
      <c r="JTO1" s="1688"/>
      <c r="JTP1" s="1688"/>
      <c r="JTQ1" s="1688"/>
      <c r="JTR1" s="1688"/>
      <c r="JTS1" s="1688"/>
      <c r="JTT1" s="1688"/>
      <c r="JTU1" s="1688"/>
      <c r="JTV1" s="1688"/>
      <c r="JTW1" s="1688"/>
      <c r="JTX1" s="1688"/>
      <c r="JTY1" s="1688"/>
      <c r="JTZ1" s="1688"/>
      <c r="JUA1" s="1688"/>
      <c r="JUB1" s="1688"/>
      <c r="JUC1" s="1688"/>
      <c r="JUD1" s="1688"/>
      <c r="JUE1" s="1688"/>
      <c r="JUF1" s="1688"/>
      <c r="JUG1" s="1688"/>
      <c r="JUH1" s="1688"/>
      <c r="JUI1" s="1688"/>
      <c r="JUJ1" s="1688"/>
      <c r="JUK1" s="1688"/>
      <c r="JUL1" s="1688"/>
      <c r="JUM1" s="1688"/>
      <c r="JUN1" s="1688"/>
      <c r="JUO1" s="1688"/>
      <c r="JUP1" s="1688"/>
      <c r="JUQ1" s="1688"/>
      <c r="JUR1" s="1688"/>
      <c r="JUS1" s="1688"/>
      <c r="JUT1" s="1688"/>
      <c r="JUU1" s="1688"/>
      <c r="JUV1" s="1688"/>
      <c r="JUW1" s="1688"/>
      <c r="JUX1" s="1688"/>
      <c r="JUY1" s="1688"/>
      <c r="JUZ1" s="1688"/>
      <c r="JVA1" s="1688"/>
      <c r="JVB1" s="1688"/>
      <c r="JVC1" s="1688"/>
      <c r="JVD1" s="1688"/>
      <c r="JVE1" s="1688"/>
      <c r="JVF1" s="1688"/>
      <c r="JVG1" s="1688"/>
      <c r="JVH1" s="1688"/>
      <c r="JVI1" s="1688"/>
      <c r="JVJ1" s="1688"/>
      <c r="JVK1" s="1688"/>
      <c r="JVL1" s="1688"/>
      <c r="JVM1" s="1688"/>
      <c r="JVN1" s="1688"/>
      <c r="JVO1" s="1688"/>
      <c r="JVP1" s="1688"/>
      <c r="JVQ1" s="1688"/>
      <c r="JVR1" s="1688"/>
      <c r="JVS1" s="1688"/>
      <c r="JVT1" s="1688"/>
      <c r="JVU1" s="1688"/>
      <c r="JVV1" s="1688"/>
      <c r="JVW1" s="1688"/>
      <c r="JVX1" s="1688"/>
      <c r="JVY1" s="1688"/>
      <c r="JVZ1" s="1688"/>
      <c r="JWA1" s="1688"/>
      <c r="JWB1" s="1688"/>
      <c r="JWC1" s="1688"/>
      <c r="JWD1" s="1688"/>
      <c r="JWE1" s="1688"/>
      <c r="JWF1" s="1688"/>
      <c r="JWG1" s="1688"/>
      <c r="JWH1" s="1688"/>
      <c r="JWI1" s="1688"/>
      <c r="JWJ1" s="1688"/>
      <c r="JWK1" s="1688"/>
      <c r="JWL1" s="1688"/>
      <c r="JWM1" s="1688"/>
      <c r="JWN1" s="1688"/>
      <c r="JWO1" s="1688"/>
      <c r="JWP1" s="1688"/>
      <c r="JWQ1" s="1688"/>
      <c r="JWR1" s="1688"/>
      <c r="JWS1" s="1688"/>
      <c r="JWT1" s="1688"/>
      <c r="JWU1" s="1688"/>
      <c r="JWV1" s="1688"/>
      <c r="JWW1" s="1688"/>
      <c r="JWX1" s="1688"/>
      <c r="JWY1" s="1688"/>
      <c r="JWZ1" s="1688"/>
      <c r="JXA1" s="1688"/>
      <c r="JXB1" s="1688"/>
      <c r="JXC1" s="1688"/>
      <c r="JXD1" s="1688"/>
      <c r="JXE1" s="1688"/>
      <c r="JXF1" s="1688"/>
      <c r="JXG1" s="1688"/>
      <c r="JXH1" s="1688"/>
      <c r="JXI1" s="1688"/>
      <c r="JXJ1" s="1688"/>
      <c r="JXK1" s="1688"/>
      <c r="JXL1" s="1688"/>
      <c r="JXM1" s="1688"/>
      <c r="JXN1" s="1688"/>
      <c r="JXO1" s="1688"/>
      <c r="JXP1" s="1688"/>
      <c r="JXQ1" s="1688"/>
      <c r="JXR1" s="1688"/>
      <c r="JXS1" s="1688"/>
      <c r="JXT1" s="1688"/>
      <c r="JXU1" s="1688"/>
      <c r="JXV1" s="1688"/>
      <c r="JXW1" s="1688"/>
      <c r="JXX1" s="1688"/>
      <c r="JXY1" s="1688"/>
      <c r="JXZ1" s="1688"/>
      <c r="JYA1" s="1688"/>
      <c r="JYB1" s="1688"/>
      <c r="JYC1" s="1688"/>
      <c r="JYD1" s="1688"/>
      <c r="JYE1" s="1688"/>
      <c r="JYF1" s="1688"/>
      <c r="JYG1" s="1688"/>
      <c r="JYH1" s="1688"/>
      <c r="JYI1" s="1688"/>
      <c r="JYJ1" s="1688"/>
      <c r="JYK1" s="1688"/>
      <c r="JYL1" s="1688"/>
      <c r="JYM1" s="1688"/>
      <c r="JYN1" s="1688"/>
      <c r="JYO1" s="1688"/>
      <c r="JYP1" s="1688"/>
      <c r="JYQ1" s="1688"/>
      <c r="JYR1" s="1688"/>
      <c r="JYS1" s="1688"/>
      <c r="JYT1" s="1688"/>
      <c r="JYU1" s="1688"/>
      <c r="JYV1" s="1688"/>
      <c r="JYW1" s="1688"/>
      <c r="JYX1" s="1688"/>
      <c r="JYY1" s="1688"/>
      <c r="JYZ1" s="1688"/>
      <c r="JZA1" s="1688"/>
      <c r="JZB1" s="1688"/>
      <c r="JZC1" s="1688"/>
      <c r="JZD1" s="1688"/>
      <c r="JZE1" s="1688"/>
      <c r="JZF1" s="1688"/>
      <c r="JZG1" s="1688"/>
      <c r="JZH1" s="1688"/>
      <c r="JZI1" s="1688"/>
      <c r="JZJ1" s="1688"/>
      <c r="JZK1" s="1688"/>
      <c r="JZL1" s="1688"/>
      <c r="JZM1" s="1688"/>
      <c r="JZN1" s="1688"/>
      <c r="JZO1" s="1688"/>
      <c r="JZP1" s="1688"/>
      <c r="JZQ1" s="1688"/>
      <c r="JZR1" s="1688"/>
      <c r="JZS1" s="1688"/>
      <c r="JZT1" s="1688"/>
      <c r="JZU1" s="1688"/>
      <c r="JZV1" s="1688"/>
      <c r="JZW1" s="1688"/>
      <c r="JZX1" s="1688"/>
      <c r="JZY1" s="1688"/>
      <c r="JZZ1" s="1688"/>
      <c r="KAA1" s="1688"/>
      <c r="KAB1" s="1688"/>
      <c r="KAC1" s="1688"/>
      <c r="KAD1" s="1688"/>
      <c r="KAE1" s="1688"/>
      <c r="KAF1" s="1688"/>
      <c r="KAG1" s="1688"/>
      <c r="KAH1" s="1688"/>
      <c r="KAI1" s="1688"/>
      <c r="KAJ1" s="1688"/>
      <c r="KAK1" s="1688"/>
      <c r="KAL1" s="1688"/>
      <c r="KAM1" s="1688"/>
      <c r="KAN1" s="1688"/>
      <c r="KAO1" s="1688"/>
      <c r="KAP1" s="1688"/>
      <c r="KAQ1" s="1688"/>
      <c r="KAR1" s="1688"/>
      <c r="KAS1" s="1688"/>
      <c r="KAT1" s="1688"/>
      <c r="KAU1" s="1688"/>
      <c r="KAV1" s="1688"/>
      <c r="KAW1" s="1688"/>
      <c r="KAX1" s="1688"/>
      <c r="KAY1" s="1688"/>
      <c r="KAZ1" s="1688"/>
      <c r="KBA1" s="1688"/>
      <c r="KBB1" s="1688"/>
      <c r="KBC1" s="1688"/>
      <c r="KBD1" s="1688"/>
      <c r="KBE1" s="1688"/>
      <c r="KBF1" s="1688"/>
      <c r="KBG1" s="1688"/>
      <c r="KBH1" s="1688"/>
      <c r="KBI1" s="1688"/>
      <c r="KBJ1" s="1688"/>
      <c r="KBK1" s="1688"/>
      <c r="KBL1" s="1688"/>
      <c r="KBM1" s="1688"/>
      <c r="KBN1" s="1688"/>
      <c r="KBO1" s="1688"/>
      <c r="KBP1" s="1688"/>
      <c r="KBQ1" s="1688"/>
      <c r="KBR1" s="1688"/>
      <c r="KBS1" s="1688"/>
      <c r="KBT1" s="1688"/>
      <c r="KBU1" s="1688"/>
      <c r="KBV1" s="1688"/>
      <c r="KBW1" s="1688"/>
      <c r="KBX1" s="1688"/>
      <c r="KBY1" s="1688"/>
      <c r="KBZ1" s="1688"/>
      <c r="KCA1" s="1688"/>
      <c r="KCB1" s="1688"/>
      <c r="KCC1" s="1688"/>
      <c r="KCD1" s="1688"/>
      <c r="KCE1" s="1688"/>
      <c r="KCF1" s="1688"/>
      <c r="KCG1" s="1688"/>
      <c r="KCH1" s="1688"/>
      <c r="KCI1" s="1688"/>
      <c r="KCJ1" s="1688"/>
      <c r="KCK1" s="1688"/>
      <c r="KCL1" s="1688"/>
      <c r="KCM1" s="1688"/>
      <c r="KCN1" s="1688"/>
      <c r="KCO1" s="1688"/>
      <c r="KCP1" s="1688"/>
      <c r="KCQ1" s="1688"/>
      <c r="KCR1" s="1688"/>
      <c r="KCS1" s="1688"/>
      <c r="KCT1" s="1688"/>
      <c r="KCU1" s="1688"/>
      <c r="KCV1" s="1688"/>
      <c r="KCW1" s="1688"/>
      <c r="KCX1" s="1688"/>
      <c r="KCY1" s="1688"/>
      <c r="KCZ1" s="1688"/>
      <c r="KDA1" s="1688"/>
      <c r="KDB1" s="1688"/>
      <c r="KDC1" s="1688"/>
      <c r="KDD1" s="1688"/>
      <c r="KDE1" s="1688"/>
      <c r="KDF1" s="1688"/>
      <c r="KDG1" s="1688"/>
      <c r="KDH1" s="1688"/>
      <c r="KDI1" s="1688"/>
      <c r="KDJ1" s="1688"/>
      <c r="KDK1" s="1688"/>
      <c r="KDL1" s="1688"/>
      <c r="KDM1" s="1688"/>
      <c r="KDN1" s="1688"/>
      <c r="KDO1" s="1688"/>
      <c r="KDP1" s="1688"/>
      <c r="KDQ1" s="1688"/>
      <c r="KDR1" s="1688"/>
      <c r="KDS1" s="1688"/>
      <c r="KDT1" s="1688"/>
      <c r="KDU1" s="1688"/>
      <c r="KDV1" s="1688"/>
      <c r="KDW1" s="1688"/>
      <c r="KDX1" s="1688"/>
      <c r="KDY1" s="1688"/>
      <c r="KDZ1" s="1688"/>
      <c r="KEA1" s="1688"/>
      <c r="KEB1" s="1688"/>
      <c r="KEC1" s="1688"/>
      <c r="KED1" s="1688"/>
      <c r="KEE1" s="1688"/>
      <c r="KEF1" s="1688"/>
      <c r="KEG1" s="1688"/>
      <c r="KEH1" s="1688"/>
      <c r="KEI1" s="1688"/>
      <c r="KEJ1" s="1688"/>
      <c r="KEK1" s="1688"/>
      <c r="KEL1" s="1688"/>
      <c r="KEM1" s="1688"/>
      <c r="KEN1" s="1688"/>
      <c r="KEO1" s="1688"/>
      <c r="KEP1" s="1688"/>
      <c r="KEQ1" s="1688"/>
      <c r="KER1" s="1688"/>
      <c r="KES1" s="1688"/>
      <c r="KET1" s="1688"/>
      <c r="KEU1" s="1688"/>
      <c r="KEV1" s="1688"/>
      <c r="KEW1" s="1688"/>
      <c r="KEX1" s="1688"/>
      <c r="KEY1" s="1688"/>
      <c r="KEZ1" s="1688"/>
      <c r="KFA1" s="1688"/>
      <c r="KFB1" s="1688"/>
      <c r="KFC1" s="1688"/>
      <c r="KFD1" s="1688"/>
      <c r="KFE1" s="1688"/>
      <c r="KFF1" s="1688"/>
      <c r="KFG1" s="1688"/>
      <c r="KFH1" s="1688"/>
      <c r="KFI1" s="1688"/>
      <c r="KFJ1" s="1688"/>
      <c r="KFK1" s="1688"/>
      <c r="KFL1" s="1688"/>
      <c r="KFM1" s="1688"/>
      <c r="KFN1" s="1688"/>
      <c r="KFO1" s="1688"/>
      <c r="KFP1" s="1688"/>
      <c r="KFQ1" s="1688"/>
      <c r="KFR1" s="1688"/>
      <c r="KFS1" s="1688"/>
      <c r="KFT1" s="1688"/>
      <c r="KFU1" s="1688"/>
      <c r="KFV1" s="1688"/>
      <c r="KFW1" s="1688"/>
      <c r="KFX1" s="1688"/>
      <c r="KFY1" s="1688"/>
      <c r="KFZ1" s="1688"/>
      <c r="KGA1" s="1688"/>
      <c r="KGB1" s="1688"/>
      <c r="KGC1" s="1688"/>
      <c r="KGD1" s="1688"/>
      <c r="KGE1" s="1688"/>
      <c r="KGF1" s="1688"/>
      <c r="KGG1" s="1688"/>
      <c r="KGH1" s="1688"/>
      <c r="KGI1" s="1688"/>
      <c r="KGJ1" s="1688"/>
      <c r="KGK1" s="1688"/>
      <c r="KGL1" s="1688"/>
      <c r="KGM1" s="1688"/>
      <c r="KGN1" s="1688"/>
      <c r="KGO1" s="1688"/>
      <c r="KGP1" s="1688"/>
      <c r="KGQ1" s="1688"/>
      <c r="KGR1" s="1688"/>
      <c r="KGS1" s="1688"/>
      <c r="KGT1" s="1688"/>
      <c r="KGU1" s="1688"/>
      <c r="KGV1" s="1688"/>
      <c r="KGW1" s="1688"/>
      <c r="KGX1" s="1688"/>
      <c r="KGY1" s="1688"/>
      <c r="KGZ1" s="1688"/>
      <c r="KHA1" s="1688"/>
      <c r="KHB1" s="1688"/>
      <c r="KHC1" s="1688"/>
      <c r="KHD1" s="1688"/>
      <c r="KHE1" s="1688"/>
      <c r="KHF1" s="1688"/>
      <c r="KHG1" s="1688"/>
      <c r="KHH1" s="1688"/>
      <c r="KHI1" s="1688"/>
      <c r="KHJ1" s="1688"/>
      <c r="KHK1" s="1688"/>
      <c r="KHL1" s="1688"/>
      <c r="KHM1" s="1688"/>
      <c r="KHN1" s="1688"/>
      <c r="KHO1" s="1688"/>
      <c r="KHP1" s="1688"/>
      <c r="KHQ1" s="1688"/>
      <c r="KHR1" s="1688"/>
      <c r="KHS1" s="1688"/>
      <c r="KHT1" s="1688"/>
      <c r="KHU1" s="1688"/>
      <c r="KHV1" s="1688"/>
      <c r="KHW1" s="1688"/>
      <c r="KHX1" s="1688"/>
      <c r="KHY1" s="1688"/>
      <c r="KHZ1" s="1688"/>
      <c r="KIA1" s="1688"/>
      <c r="KIB1" s="1688"/>
      <c r="KIC1" s="1688"/>
      <c r="KID1" s="1688"/>
      <c r="KIE1" s="1688"/>
      <c r="KIF1" s="1688"/>
      <c r="KIG1" s="1688"/>
      <c r="KIH1" s="1688"/>
      <c r="KII1" s="1688"/>
      <c r="KIJ1" s="1688"/>
      <c r="KIK1" s="1688"/>
      <c r="KIL1" s="1688"/>
      <c r="KIM1" s="1688"/>
      <c r="KIN1" s="1688"/>
      <c r="KIO1" s="1688"/>
      <c r="KIP1" s="1688"/>
      <c r="KIQ1" s="1688"/>
      <c r="KIR1" s="1688"/>
      <c r="KIS1" s="1688"/>
      <c r="KIT1" s="1688"/>
      <c r="KIU1" s="1688"/>
      <c r="KIV1" s="1688"/>
      <c r="KIW1" s="1688"/>
      <c r="KIX1" s="1688"/>
      <c r="KIY1" s="1688"/>
      <c r="KIZ1" s="1688"/>
      <c r="KJA1" s="1688"/>
      <c r="KJB1" s="1688"/>
      <c r="KJC1" s="1688"/>
      <c r="KJD1" s="1688"/>
      <c r="KJE1" s="1688"/>
      <c r="KJF1" s="1688"/>
      <c r="KJG1" s="1688"/>
      <c r="KJH1" s="1688"/>
      <c r="KJI1" s="1688"/>
      <c r="KJJ1" s="1688"/>
      <c r="KJK1" s="1688"/>
      <c r="KJL1" s="1688"/>
      <c r="KJM1" s="1688"/>
      <c r="KJN1" s="1688"/>
      <c r="KJO1" s="1688"/>
      <c r="KJP1" s="1688"/>
      <c r="KJQ1" s="1688"/>
      <c r="KJR1" s="1688"/>
      <c r="KJS1" s="1688"/>
      <c r="KJT1" s="1688"/>
      <c r="KJU1" s="1688"/>
      <c r="KJV1" s="1688"/>
      <c r="KJW1" s="1688"/>
      <c r="KJX1" s="1688"/>
      <c r="KJY1" s="1688"/>
      <c r="KJZ1" s="1688"/>
      <c r="KKA1" s="1688"/>
      <c r="KKB1" s="1688"/>
      <c r="KKC1" s="1688"/>
      <c r="KKD1" s="1688"/>
      <c r="KKE1" s="1688"/>
      <c r="KKF1" s="1688"/>
      <c r="KKG1" s="1688"/>
      <c r="KKH1" s="1688"/>
      <c r="KKI1" s="1688"/>
      <c r="KKJ1" s="1688"/>
      <c r="KKK1" s="1688"/>
      <c r="KKL1" s="1688"/>
      <c r="KKM1" s="1688"/>
      <c r="KKN1" s="1688"/>
      <c r="KKO1" s="1688"/>
      <c r="KKP1" s="1688"/>
      <c r="KKQ1" s="1688"/>
      <c r="KKR1" s="1688"/>
      <c r="KKS1" s="1688"/>
      <c r="KKT1" s="1688"/>
      <c r="KKU1" s="1688"/>
      <c r="KKV1" s="1688"/>
      <c r="KKW1" s="1688"/>
      <c r="KKX1" s="1688"/>
      <c r="KKY1" s="1688"/>
      <c r="KKZ1" s="1688"/>
      <c r="KLA1" s="1688"/>
      <c r="KLB1" s="1688"/>
      <c r="KLC1" s="1688"/>
      <c r="KLD1" s="1688"/>
      <c r="KLE1" s="1688"/>
      <c r="KLF1" s="1688"/>
      <c r="KLG1" s="1688"/>
      <c r="KLH1" s="1688"/>
      <c r="KLI1" s="1688"/>
      <c r="KLJ1" s="1688"/>
      <c r="KLK1" s="1688"/>
      <c r="KLL1" s="1688"/>
      <c r="KLM1" s="1688"/>
      <c r="KLN1" s="1688"/>
      <c r="KLO1" s="1688"/>
      <c r="KLP1" s="1688"/>
      <c r="KLQ1" s="1688"/>
      <c r="KLR1" s="1688"/>
      <c r="KLS1" s="1688"/>
      <c r="KLT1" s="1688"/>
      <c r="KLU1" s="1688"/>
      <c r="KLV1" s="1688"/>
      <c r="KLW1" s="1688"/>
      <c r="KLX1" s="1688"/>
      <c r="KLY1" s="1688"/>
      <c r="KLZ1" s="1688"/>
      <c r="KMA1" s="1688"/>
      <c r="KMB1" s="1688"/>
      <c r="KMC1" s="1688"/>
      <c r="KMD1" s="1688"/>
      <c r="KME1" s="1688"/>
      <c r="KMF1" s="1688"/>
      <c r="KMG1" s="1688"/>
      <c r="KMH1" s="1688"/>
      <c r="KMI1" s="1688"/>
      <c r="KMJ1" s="1688"/>
      <c r="KMK1" s="1688"/>
      <c r="KML1" s="1688"/>
      <c r="KMM1" s="1688"/>
      <c r="KMN1" s="1688"/>
      <c r="KMO1" s="1688"/>
      <c r="KMP1" s="1688"/>
      <c r="KMQ1" s="1688"/>
      <c r="KMR1" s="1688"/>
      <c r="KMS1" s="1688"/>
      <c r="KMT1" s="1688"/>
      <c r="KMU1" s="1688"/>
      <c r="KMV1" s="1688"/>
      <c r="KMW1" s="1688"/>
      <c r="KMX1" s="1688"/>
      <c r="KMY1" s="1688"/>
      <c r="KMZ1" s="1688"/>
      <c r="KNA1" s="1688"/>
      <c r="KNB1" s="1688"/>
      <c r="KNC1" s="1688"/>
      <c r="KND1" s="1688"/>
      <c r="KNE1" s="1688"/>
      <c r="KNF1" s="1688"/>
      <c r="KNG1" s="1688"/>
      <c r="KNH1" s="1688"/>
      <c r="KNI1" s="1688"/>
      <c r="KNJ1" s="1688"/>
      <c r="KNK1" s="1688"/>
      <c r="KNL1" s="1688"/>
      <c r="KNM1" s="1688"/>
      <c r="KNN1" s="1688"/>
      <c r="KNO1" s="1688"/>
      <c r="KNP1" s="1688"/>
      <c r="KNQ1" s="1688"/>
      <c r="KNR1" s="1688"/>
      <c r="KNS1" s="1688"/>
      <c r="KNT1" s="1688"/>
      <c r="KNU1" s="1688"/>
      <c r="KNV1" s="1688"/>
      <c r="KNW1" s="1688"/>
      <c r="KNX1" s="1688"/>
      <c r="KNY1" s="1688"/>
      <c r="KNZ1" s="1688"/>
      <c r="KOA1" s="1688"/>
      <c r="KOB1" s="1688"/>
      <c r="KOC1" s="1688"/>
      <c r="KOD1" s="1688"/>
      <c r="KOE1" s="1688"/>
      <c r="KOF1" s="1688"/>
      <c r="KOG1" s="1688"/>
      <c r="KOH1" s="1688"/>
      <c r="KOI1" s="1688"/>
      <c r="KOJ1" s="1688"/>
      <c r="KOK1" s="1688"/>
      <c r="KOL1" s="1688"/>
      <c r="KOM1" s="1688"/>
      <c r="KON1" s="1688"/>
      <c r="KOO1" s="1688"/>
      <c r="KOP1" s="1688"/>
      <c r="KOQ1" s="1688"/>
      <c r="KOR1" s="1688"/>
      <c r="KOS1" s="1688"/>
      <c r="KOT1" s="1688"/>
      <c r="KOU1" s="1688"/>
      <c r="KOV1" s="1688"/>
      <c r="KOW1" s="1688"/>
      <c r="KOX1" s="1688"/>
      <c r="KOY1" s="1688"/>
      <c r="KOZ1" s="1688"/>
      <c r="KPA1" s="1688"/>
      <c r="KPB1" s="1688"/>
      <c r="KPC1" s="1688"/>
      <c r="KPD1" s="1688"/>
      <c r="KPE1" s="1688"/>
      <c r="KPF1" s="1688"/>
      <c r="KPG1" s="1688"/>
      <c r="KPH1" s="1688"/>
      <c r="KPI1" s="1688"/>
      <c r="KPJ1" s="1688"/>
      <c r="KPK1" s="1688"/>
      <c r="KPL1" s="1688"/>
      <c r="KPM1" s="1688"/>
      <c r="KPN1" s="1688"/>
      <c r="KPO1" s="1688"/>
      <c r="KPP1" s="1688"/>
      <c r="KPQ1" s="1688"/>
      <c r="KPR1" s="1688"/>
      <c r="KPS1" s="1688"/>
      <c r="KPT1" s="1688"/>
      <c r="KPU1" s="1688"/>
      <c r="KPV1" s="1688"/>
      <c r="KPW1" s="1688"/>
      <c r="KPX1" s="1688"/>
      <c r="KPY1" s="1688"/>
      <c r="KPZ1" s="1688"/>
      <c r="KQA1" s="1688"/>
      <c r="KQB1" s="1688"/>
      <c r="KQC1" s="1688"/>
      <c r="KQD1" s="1688"/>
      <c r="KQE1" s="1688"/>
      <c r="KQF1" s="1688"/>
      <c r="KQG1" s="1688"/>
      <c r="KQH1" s="1688"/>
      <c r="KQI1" s="1688"/>
      <c r="KQJ1" s="1688"/>
      <c r="KQK1" s="1688"/>
      <c r="KQL1" s="1688"/>
      <c r="KQM1" s="1688"/>
      <c r="KQN1" s="1688"/>
      <c r="KQO1" s="1688"/>
      <c r="KQP1" s="1688"/>
      <c r="KQQ1" s="1688"/>
      <c r="KQR1" s="1688"/>
      <c r="KQS1" s="1688"/>
      <c r="KQT1" s="1688"/>
      <c r="KQU1" s="1688"/>
      <c r="KQV1" s="1688"/>
      <c r="KQW1" s="1688"/>
      <c r="KQX1" s="1688"/>
      <c r="KQY1" s="1688"/>
      <c r="KQZ1" s="1688"/>
      <c r="KRA1" s="1688"/>
      <c r="KRB1" s="1688"/>
      <c r="KRC1" s="1688"/>
      <c r="KRD1" s="1688"/>
      <c r="KRE1" s="1688"/>
      <c r="KRF1" s="1688"/>
      <c r="KRG1" s="1688"/>
      <c r="KRH1" s="1688"/>
      <c r="KRI1" s="1688"/>
      <c r="KRJ1" s="1688"/>
      <c r="KRK1" s="1688"/>
      <c r="KRL1" s="1688"/>
      <c r="KRM1" s="1688"/>
      <c r="KRN1" s="1688"/>
      <c r="KRO1" s="1688"/>
      <c r="KRP1" s="1688"/>
      <c r="KRQ1" s="1688"/>
      <c r="KRR1" s="1688"/>
      <c r="KRS1" s="1688"/>
      <c r="KRT1" s="1688"/>
      <c r="KRU1" s="1688"/>
      <c r="KRV1" s="1688"/>
      <c r="KRW1" s="1688"/>
      <c r="KRX1" s="1688"/>
      <c r="KRY1" s="1688"/>
      <c r="KRZ1" s="1688"/>
      <c r="KSA1" s="1688"/>
      <c r="KSB1" s="1688"/>
      <c r="KSC1" s="1688"/>
      <c r="KSD1" s="1688"/>
      <c r="KSE1" s="1688"/>
      <c r="KSF1" s="1688"/>
      <c r="KSG1" s="1688"/>
      <c r="KSH1" s="1688"/>
      <c r="KSI1" s="1688"/>
      <c r="KSJ1" s="1688"/>
      <c r="KSK1" s="1688"/>
      <c r="KSL1" s="1688"/>
      <c r="KSM1" s="1688"/>
      <c r="KSN1" s="1688"/>
      <c r="KSO1" s="1688"/>
      <c r="KSP1" s="1688"/>
      <c r="KSQ1" s="1688"/>
      <c r="KSR1" s="1688"/>
      <c r="KSS1" s="1688"/>
      <c r="KST1" s="1688"/>
      <c r="KSU1" s="1688"/>
      <c r="KSV1" s="1688"/>
      <c r="KSW1" s="1688"/>
      <c r="KSX1" s="1688"/>
      <c r="KSY1" s="1688"/>
      <c r="KSZ1" s="1688"/>
      <c r="KTA1" s="1688"/>
      <c r="KTB1" s="1688"/>
      <c r="KTC1" s="1688"/>
      <c r="KTD1" s="1688"/>
      <c r="KTE1" s="1688"/>
      <c r="KTF1" s="1688"/>
      <c r="KTG1" s="1688"/>
      <c r="KTH1" s="1688"/>
      <c r="KTI1" s="1688"/>
      <c r="KTJ1" s="1688"/>
      <c r="KTK1" s="1688"/>
      <c r="KTL1" s="1688"/>
      <c r="KTM1" s="1688"/>
      <c r="KTN1" s="1688"/>
      <c r="KTO1" s="1688"/>
      <c r="KTP1" s="1688"/>
      <c r="KTQ1" s="1688"/>
      <c r="KTR1" s="1688"/>
      <c r="KTS1" s="1688"/>
      <c r="KTT1" s="1688"/>
      <c r="KTU1" s="1688"/>
      <c r="KTV1" s="1688"/>
      <c r="KTW1" s="1688"/>
      <c r="KTX1" s="1688"/>
      <c r="KTY1" s="1688"/>
      <c r="KTZ1" s="1688"/>
      <c r="KUA1" s="1688"/>
      <c r="KUB1" s="1688"/>
      <c r="KUC1" s="1688"/>
      <c r="KUD1" s="1688"/>
      <c r="KUE1" s="1688"/>
      <c r="KUF1" s="1688"/>
      <c r="KUG1" s="1688"/>
      <c r="KUH1" s="1688"/>
      <c r="KUI1" s="1688"/>
      <c r="KUJ1" s="1688"/>
      <c r="KUK1" s="1688"/>
      <c r="KUL1" s="1688"/>
      <c r="KUM1" s="1688"/>
      <c r="KUN1" s="1688"/>
      <c r="KUO1" s="1688"/>
      <c r="KUP1" s="1688"/>
      <c r="KUQ1" s="1688"/>
      <c r="KUR1" s="1688"/>
      <c r="KUS1" s="1688"/>
      <c r="KUT1" s="1688"/>
      <c r="KUU1" s="1688"/>
      <c r="KUV1" s="1688"/>
      <c r="KUW1" s="1688"/>
      <c r="KUX1" s="1688"/>
      <c r="KUY1" s="1688"/>
      <c r="KUZ1" s="1688"/>
      <c r="KVA1" s="1688"/>
      <c r="KVB1" s="1688"/>
      <c r="KVC1" s="1688"/>
      <c r="KVD1" s="1688"/>
      <c r="KVE1" s="1688"/>
      <c r="KVF1" s="1688"/>
      <c r="KVG1" s="1688"/>
      <c r="KVH1" s="1688"/>
      <c r="KVI1" s="1688"/>
      <c r="KVJ1" s="1688"/>
      <c r="KVK1" s="1688"/>
      <c r="KVL1" s="1688"/>
      <c r="KVM1" s="1688"/>
      <c r="KVN1" s="1688"/>
      <c r="KVO1" s="1688"/>
      <c r="KVP1" s="1688"/>
      <c r="KVQ1" s="1688"/>
      <c r="KVR1" s="1688"/>
      <c r="KVS1" s="1688"/>
      <c r="KVT1" s="1688"/>
      <c r="KVU1" s="1688"/>
      <c r="KVV1" s="1688"/>
      <c r="KVW1" s="1688"/>
      <c r="KVX1" s="1688"/>
      <c r="KVY1" s="1688"/>
      <c r="KVZ1" s="1688"/>
      <c r="KWA1" s="1688"/>
      <c r="KWB1" s="1688"/>
      <c r="KWC1" s="1688"/>
      <c r="KWD1" s="1688"/>
      <c r="KWE1" s="1688"/>
      <c r="KWF1" s="1688"/>
      <c r="KWG1" s="1688"/>
      <c r="KWH1" s="1688"/>
      <c r="KWI1" s="1688"/>
      <c r="KWJ1" s="1688"/>
      <c r="KWK1" s="1688"/>
      <c r="KWL1" s="1688"/>
      <c r="KWM1" s="1688"/>
      <c r="KWN1" s="1688"/>
      <c r="KWO1" s="1688"/>
      <c r="KWP1" s="1688"/>
      <c r="KWQ1" s="1688"/>
      <c r="KWR1" s="1688"/>
      <c r="KWS1" s="1688"/>
      <c r="KWT1" s="1688"/>
      <c r="KWU1" s="1688"/>
      <c r="KWV1" s="1688"/>
      <c r="KWW1" s="1688"/>
      <c r="KWX1" s="1688"/>
      <c r="KWY1" s="1688"/>
      <c r="KWZ1" s="1688"/>
      <c r="KXA1" s="1688"/>
      <c r="KXB1" s="1688"/>
      <c r="KXC1" s="1688"/>
      <c r="KXD1" s="1688"/>
      <c r="KXE1" s="1688"/>
      <c r="KXF1" s="1688"/>
      <c r="KXG1" s="1688"/>
      <c r="KXH1" s="1688"/>
      <c r="KXI1" s="1688"/>
      <c r="KXJ1" s="1688"/>
      <c r="KXK1" s="1688"/>
      <c r="KXL1" s="1688"/>
      <c r="KXM1" s="1688"/>
      <c r="KXN1" s="1688"/>
      <c r="KXO1" s="1688"/>
      <c r="KXP1" s="1688"/>
      <c r="KXQ1" s="1688"/>
      <c r="KXR1" s="1688"/>
      <c r="KXS1" s="1688"/>
      <c r="KXT1" s="1688"/>
      <c r="KXU1" s="1688"/>
      <c r="KXV1" s="1688"/>
      <c r="KXW1" s="1688"/>
      <c r="KXX1" s="1688"/>
      <c r="KXY1" s="1688"/>
      <c r="KXZ1" s="1688"/>
      <c r="KYA1" s="1688"/>
      <c r="KYB1" s="1688"/>
      <c r="KYC1" s="1688"/>
      <c r="KYD1" s="1688"/>
      <c r="KYE1" s="1688"/>
      <c r="KYF1" s="1688"/>
      <c r="KYG1" s="1688"/>
      <c r="KYH1" s="1688"/>
      <c r="KYI1" s="1688"/>
      <c r="KYJ1" s="1688"/>
      <c r="KYK1" s="1688"/>
      <c r="KYL1" s="1688"/>
      <c r="KYM1" s="1688"/>
      <c r="KYN1" s="1688"/>
      <c r="KYO1" s="1688"/>
      <c r="KYP1" s="1688"/>
      <c r="KYQ1" s="1688"/>
      <c r="KYR1" s="1688"/>
      <c r="KYS1" s="1688"/>
      <c r="KYT1" s="1688"/>
      <c r="KYU1" s="1688"/>
      <c r="KYV1" s="1688"/>
      <c r="KYW1" s="1688"/>
      <c r="KYX1" s="1688"/>
      <c r="KYY1" s="1688"/>
      <c r="KYZ1" s="1688"/>
      <c r="KZA1" s="1688"/>
      <c r="KZB1" s="1688"/>
      <c r="KZC1" s="1688"/>
      <c r="KZD1" s="1688"/>
      <c r="KZE1" s="1688"/>
      <c r="KZF1" s="1688"/>
      <c r="KZG1" s="1688"/>
      <c r="KZH1" s="1688"/>
      <c r="KZI1" s="1688"/>
      <c r="KZJ1" s="1688"/>
      <c r="KZK1" s="1688"/>
      <c r="KZL1" s="1688"/>
      <c r="KZM1" s="1688"/>
      <c r="KZN1" s="1688"/>
      <c r="KZO1" s="1688"/>
      <c r="KZP1" s="1688"/>
      <c r="KZQ1" s="1688"/>
      <c r="KZR1" s="1688"/>
      <c r="KZS1" s="1688"/>
      <c r="KZT1" s="1688"/>
      <c r="KZU1" s="1688"/>
      <c r="KZV1" s="1688"/>
      <c r="KZW1" s="1688"/>
      <c r="KZX1" s="1688"/>
      <c r="KZY1" s="1688"/>
      <c r="KZZ1" s="1688"/>
      <c r="LAA1" s="1688"/>
      <c r="LAB1" s="1688"/>
      <c r="LAC1" s="1688"/>
      <c r="LAD1" s="1688"/>
      <c r="LAE1" s="1688"/>
      <c r="LAF1" s="1688"/>
      <c r="LAG1" s="1688"/>
      <c r="LAH1" s="1688"/>
      <c r="LAI1" s="1688"/>
      <c r="LAJ1" s="1688"/>
      <c r="LAK1" s="1688"/>
      <c r="LAL1" s="1688"/>
      <c r="LAM1" s="1688"/>
      <c r="LAN1" s="1688"/>
      <c r="LAO1" s="1688"/>
      <c r="LAP1" s="1688"/>
      <c r="LAQ1" s="1688"/>
      <c r="LAR1" s="1688"/>
      <c r="LAS1" s="1688"/>
      <c r="LAT1" s="1688"/>
      <c r="LAU1" s="1688"/>
      <c r="LAV1" s="1688"/>
      <c r="LAW1" s="1688"/>
      <c r="LAX1" s="1688"/>
      <c r="LAY1" s="1688"/>
      <c r="LAZ1" s="1688"/>
      <c r="LBA1" s="1688"/>
      <c r="LBB1" s="1688"/>
      <c r="LBC1" s="1688"/>
      <c r="LBD1" s="1688"/>
      <c r="LBE1" s="1688"/>
      <c r="LBF1" s="1688"/>
      <c r="LBG1" s="1688"/>
      <c r="LBH1" s="1688"/>
      <c r="LBI1" s="1688"/>
      <c r="LBJ1" s="1688"/>
      <c r="LBK1" s="1688"/>
      <c r="LBL1" s="1688"/>
      <c r="LBM1" s="1688"/>
      <c r="LBN1" s="1688"/>
      <c r="LBO1" s="1688"/>
      <c r="LBP1" s="1688"/>
      <c r="LBQ1" s="1688"/>
      <c r="LBR1" s="1688"/>
      <c r="LBS1" s="1688"/>
      <c r="LBT1" s="1688"/>
      <c r="LBU1" s="1688"/>
      <c r="LBV1" s="1688"/>
      <c r="LBW1" s="1688"/>
      <c r="LBX1" s="1688"/>
      <c r="LBY1" s="1688"/>
      <c r="LBZ1" s="1688"/>
      <c r="LCA1" s="1688"/>
      <c r="LCB1" s="1688"/>
      <c r="LCC1" s="1688"/>
      <c r="LCD1" s="1688"/>
      <c r="LCE1" s="1688"/>
      <c r="LCF1" s="1688"/>
      <c r="LCG1" s="1688"/>
      <c r="LCH1" s="1688"/>
      <c r="LCI1" s="1688"/>
      <c r="LCJ1" s="1688"/>
      <c r="LCK1" s="1688"/>
      <c r="LCL1" s="1688"/>
      <c r="LCM1" s="1688"/>
      <c r="LCN1" s="1688"/>
      <c r="LCO1" s="1688"/>
      <c r="LCP1" s="1688"/>
      <c r="LCQ1" s="1688"/>
      <c r="LCR1" s="1688"/>
      <c r="LCS1" s="1688"/>
      <c r="LCT1" s="1688"/>
      <c r="LCU1" s="1688"/>
      <c r="LCV1" s="1688"/>
      <c r="LCW1" s="1688"/>
      <c r="LCX1" s="1688"/>
      <c r="LCY1" s="1688"/>
      <c r="LCZ1" s="1688"/>
      <c r="LDA1" s="1688"/>
      <c r="LDB1" s="1688"/>
      <c r="LDC1" s="1688"/>
      <c r="LDD1" s="1688"/>
      <c r="LDE1" s="1688"/>
      <c r="LDF1" s="1688"/>
      <c r="LDG1" s="1688"/>
      <c r="LDH1" s="1688"/>
      <c r="LDI1" s="1688"/>
      <c r="LDJ1" s="1688"/>
      <c r="LDK1" s="1688"/>
      <c r="LDL1" s="1688"/>
      <c r="LDM1" s="1688"/>
      <c r="LDN1" s="1688"/>
      <c r="LDO1" s="1688"/>
      <c r="LDP1" s="1688"/>
      <c r="LDQ1" s="1688"/>
      <c r="LDR1" s="1688"/>
      <c r="LDS1" s="1688"/>
      <c r="LDT1" s="1688"/>
      <c r="LDU1" s="1688"/>
      <c r="LDV1" s="1688"/>
      <c r="LDW1" s="1688"/>
      <c r="LDX1" s="1688"/>
      <c r="LDY1" s="1688"/>
      <c r="LDZ1" s="1688"/>
      <c r="LEA1" s="1688"/>
      <c r="LEB1" s="1688"/>
      <c r="LEC1" s="1688"/>
      <c r="LED1" s="1688"/>
      <c r="LEE1" s="1688"/>
      <c r="LEF1" s="1688"/>
      <c r="LEG1" s="1688"/>
      <c r="LEH1" s="1688"/>
      <c r="LEI1" s="1688"/>
      <c r="LEJ1" s="1688"/>
      <c r="LEK1" s="1688"/>
      <c r="LEL1" s="1688"/>
      <c r="LEM1" s="1688"/>
      <c r="LEN1" s="1688"/>
      <c r="LEO1" s="1688"/>
      <c r="LEP1" s="1688"/>
      <c r="LEQ1" s="1688"/>
      <c r="LER1" s="1688"/>
      <c r="LES1" s="1688"/>
      <c r="LET1" s="1688"/>
      <c r="LEU1" s="1688"/>
      <c r="LEV1" s="1688"/>
      <c r="LEW1" s="1688"/>
      <c r="LEX1" s="1688"/>
      <c r="LEY1" s="1688"/>
      <c r="LEZ1" s="1688"/>
      <c r="LFA1" s="1688"/>
      <c r="LFB1" s="1688"/>
      <c r="LFC1" s="1688"/>
      <c r="LFD1" s="1688"/>
      <c r="LFE1" s="1688"/>
      <c r="LFF1" s="1688"/>
      <c r="LFG1" s="1688"/>
      <c r="LFH1" s="1688"/>
      <c r="LFI1" s="1688"/>
      <c r="LFJ1" s="1688"/>
      <c r="LFK1" s="1688"/>
      <c r="LFL1" s="1688"/>
      <c r="LFM1" s="1688"/>
      <c r="LFN1" s="1688"/>
      <c r="LFO1" s="1688"/>
      <c r="LFP1" s="1688"/>
      <c r="LFQ1" s="1688"/>
      <c r="LFR1" s="1688"/>
      <c r="LFS1" s="1688"/>
      <c r="LFT1" s="1688"/>
      <c r="LFU1" s="1688"/>
      <c r="LFV1" s="1688"/>
      <c r="LFW1" s="1688"/>
      <c r="LFX1" s="1688"/>
      <c r="LFY1" s="1688"/>
      <c r="LFZ1" s="1688"/>
      <c r="LGA1" s="1688"/>
      <c r="LGB1" s="1688"/>
      <c r="LGC1" s="1688"/>
      <c r="LGD1" s="1688"/>
      <c r="LGE1" s="1688"/>
      <c r="LGF1" s="1688"/>
      <c r="LGG1" s="1688"/>
      <c r="LGH1" s="1688"/>
      <c r="LGI1" s="1688"/>
      <c r="LGJ1" s="1688"/>
      <c r="LGK1" s="1688"/>
      <c r="LGL1" s="1688"/>
      <c r="LGM1" s="1688"/>
      <c r="LGN1" s="1688"/>
      <c r="LGO1" s="1688"/>
      <c r="LGP1" s="1688"/>
      <c r="LGQ1" s="1688"/>
      <c r="LGR1" s="1688"/>
      <c r="LGS1" s="1688"/>
      <c r="LGT1" s="1688"/>
      <c r="LGU1" s="1688"/>
      <c r="LGV1" s="1688"/>
      <c r="LGW1" s="1688"/>
      <c r="LGX1" s="1688"/>
      <c r="LGY1" s="1688"/>
      <c r="LGZ1" s="1688"/>
      <c r="LHA1" s="1688"/>
      <c r="LHB1" s="1688"/>
      <c r="LHC1" s="1688"/>
      <c r="LHD1" s="1688"/>
      <c r="LHE1" s="1688"/>
      <c r="LHF1" s="1688"/>
      <c r="LHG1" s="1688"/>
      <c r="LHH1" s="1688"/>
      <c r="LHI1" s="1688"/>
      <c r="LHJ1" s="1688"/>
      <c r="LHK1" s="1688"/>
      <c r="LHL1" s="1688"/>
      <c r="LHM1" s="1688"/>
      <c r="LHN1" s="1688"/>
      <c r="LHO1" s="1688"/>
      <c r="LHP1" s="1688"/>
      <c r="LHQ1" s="1688"/>
      <c r="LHR1" s="1688"/>
      <c r="LHS1" s="1688"/>
      <c r="LHT1" s="1688"/>
      <c r="LHU1" s="1688"/>
      <c r="LHV1" s="1688"/>
      <c r="LHW1" s="1688"/>
      <c r="LHX1" s="1688"/>
      <c r="LHY1" s="1688"/>
      <c r="LHZ1" s="1688"/>
      <c r="LIA1" s="1688"/>
      <c r="LIB1" s="1688"/>
      <c r="LIC1" s="1688"/>
      <c r="LID1" s="1688"/>
      <c r="LIE1" s="1688"/>
      <c r="LIF1" s="1688"/>
      <c r="LIG1" s="1688"/>
      <c r="LIH1" s="1688"/>
      <c r="LII1" s="1688"/>
      <c r="LIJ1" s="1688"/>
      <c r="LIK1" s="1688"/>
      <c r="LIL1" s="1688"/>
      <c r="LIM1" s="1688"/>
      <c r="LIN1" s="1688"/>
      <c r="LIO1" s="1688"/>
      <c r="LIP1" s="1688"/>
      <c r="LIQ1" s="1688"/>
      <c r="LIR1" s="1688"/>
      <c r="LIS1" s="1688"/>
      <c r="LIT1" s="1688"/>
      <c r="LIU1" s="1688"/>
      <c r="LIV1" s="1688"/>
      <c r="LIW1" s="1688"/>
      <c r="LIX1" s="1688"/>
      <c r="LIY1" s="1688"/>
      <c r="LIZ1" s="1688"/>
      <c r="LJA1" s="1688"/>
      <c r="LJB1" s="1688"/>
      <c r="LJC1" s="1688"/>
      <c r="LJD1" s="1688"/>
      <c r="LJE1" s="1688"/>
      <c r="LJF1" s="1688"/>
      <c r="LJG1" s="1688"/>
      <c r="LJH1" s="1688"/>
      <c r="LJI1" s="1688"/>
      <c r="LJJ1" s="1688"/>
      <c r="LJK1" s="1688"/>
      <c r="LJL1" s="1688"/>
      <c r="LJM1" s="1688"/>
      <c r="LJN1" s="1688"/>
      <c r="LJO1" s="1688"/>
      <c r="LJP1" s="1688"/>
      <c r="LJQ1" s="1688"/>
      <c r="LJR1" s="1688"/>
      <c r="LJS1" s="1688"/>
      <c r="LJT1" s="1688"/>
      <c r="LJU1" s="1688"/>
      <c r="LJV1" s="1688"/>
      <c r="LJW1" s="1688"/>
      <c r="LJX1" s="1688"/>
      <c r="LJY1" s="1688"/>
      <c r="LJZ1" s="1688"/>
      <c r="LKA1" s="1688"/>
      <c r="LKB1" s="1688"/>
      <c r="LKC1" s="1688"/>
      <c r="LKD1" s="1688"/>
      <c r="LKE1" s="1688"/>
      <c r="LKF1" s="1688"/>
      <c r="LKG1" s="1688"/>
      <c r="LKH1" s="1688"/>
      <c r="LKI1" s="1688"/>
      <c r="LKJ1" s="1688"/>
      <c r="LKK1" s="1688"/>
      <c r="LKL1" s="1688"/>
      <c r="LKM1" s="1688"/>
      <c r="LKN1" s="1688"/>
      <c r="LKO1" s="1688"/>
      <c r="LKP1" s="1688"/>
      <c r="LKQ1" s="1688"/>
      <c r="LKR1" s="1688"/>
      <c r="LKS1" s="1688"/>
      <c r="LKT1" s="1688"/>
      <c r="LKU1" s="1688"/>
      <c r="LKV1" s="1688"/>
      <c r="LKW1" s="1688"/>
      <c r="LKX1" s="1688"/>
      <c r="LKY1" s="1688"/>
      <c r="LKZ1" s="1688"/>
      <c r="LLA1" s="1688"/>
      <c r="LLB1" s="1688"/>
      <c r="LLC1" s="1688"/>
      <c r="LLD1" s="1688"/>
      <c r="LLE1" s="1688"/>
      <c r="LLF1" s="1688"/>
      <c r="LLG1" s="1688"/>
      <c r="LLH1" s="1688"/>
      <c r="LLI1" s="1688"/>
      <c r="LLJ1" s="1688"/>
      <c r="LLK1" s="1688"/>
      <c r="LLL1" s="1688"/>
      <c r="LLM1" s="1688"/>
      <c r="LLN1" s="1688"/>
      <c r="LLO1" s="1688"/>
      <c r="LLP1" s="1688"/>
      <c r="LLQ1" s="1688"/>
      <c r="LLR1" s="1688"/>
      <c r="LLS1" s="1688"/>
      <c r="LLT1" s="1688"/>
      <c r="LLU1" s="1688"/>
      <c r="LLV1" s="1688"/>
      <c r="LLW1" s="1688"/>
      <c r="LLX1" s="1688"/>
      <c r="LLY1" s="1688"/>
      <c r="LLZ1" s="1688"/>
      <c r="LMA1" s="1688"/>
      <c r="LMB1" s="1688"/>
      <c r="LMC1" s="1688"/>
      <c r="LMD1" s="1688"/>
      <c r="LME1" s="1688"/>
      <c r="LMF1" s="1688"/>
      <c r="LMG1" s="1688"/>
      <c r="LMH1" s="1688"/>
      <c r="LMI1" s="1688"/>
      <c r="LMJ1" s="1688"/>
      <c r="LMK1" s="1688"/>
      <c r="LML1" s="1688"/>
      <c r="LMM1" s="1688"/>
      <c r="LMN1" s="1688"/>
      <c r="LMO1" s="1688"/>
      <c r="LMP1" s="1688"/>
      <c r="LMQ1" s="1688"/>
      <c r="LMR1" s="1688"/>
      <c r="LMS1" s="1688"/>
      <c r="LMT1" s="1688"/>
      <c r="LMU1" s="1688"/>
      <c r="LMV1" s="1688"/>
      <c r="LMW1" s="1688"/>
      <c r="LMX1" s="1688"/>
      <c r="LMY1" s="1688"/>
      <c r="LMZ1" s="1688"/>
      <c r="LNA1" s="1688"/>
      <c r="LNB1" s="1688"/>
      <c r="LNC1" s="1688"/>
      <c r="LND1" s="1688"/>
      <c r="LNE1" s="1688"/>
      <c r="LNF1" s="1688"/>
      <c r="LNG1" s="1688"/>
      <c r="LNH1" s="1688"/>
      <c r="LNI1" s="1688"/>
      <c r="LNJ1" s="1688"/>
      <c r="LNK1" s="1688"/>
      <c r="LNL1" s="1688"/>
      <c r="LNM1" s="1688"/>
      <c r="LNN1" s="1688"/>
      <c r="LNO1" s="1688"/>
      <c r="LNP1" s="1688"/>
      <c r="LNQ1" s="1688"/>
      <c r="LNR1" s="1688"/>
      <c r="LNS1" s="1688"/>
      <c r="LNT1" s="1688"/>
      <c r="LNU1" s="1688"/>
      <c r="LNV1" s="1688"/>
      <c r="LNW1" s="1688"/>
      <c r="LNX1" s="1688"/>
      <c r="LNY1" s="1688"/>
      <c r="LNZ1" s="1688"/>
      <c r="LOA1" s="1688"/>
      <c r="LOB1" s="1688"/>
      <c r="LOC1" s="1688"/>
      <c r="LOD1" s="1688"/>
      <c r="LOE1" s="1688"/>
      <c r="LOF1" s="1688"/>
      <c r="LOG1" s="1688"/>
      <c r="LOH1" s="1688"/>
      <c r="LOI1" s="1688"/>
      <c r="LOJ1" s="1688"/>
      <c r="LOK1" s="1688"/>
      <c r="LOL1" s="1688"/>
      <c r="LOM1" s="1688"/>
      <c r="LON1" s="1688"/>
      <c r="LOO1" s="1688"/>
      <c r="LOP1" s="1688"/>
      <c r="LOQ1" s="1688"/>
      <c r="LOR1" s="1688"/>
      <c r="LOS1" s="1688"/>
      <c r="LOT1" s="1688"/>
      <c r="LOU1" s="1688"/>
      <c r="LOV1" s="1688"/>
      <c r="LOW1" s="1688"/>
      <c r="LOX1" s="1688"/>
      <c r="LOY1" s="1688"/>
      <c r="LOZ1" s="1688"/>
      <c r="LPA1" s="1688"/>
      <c r="LPB1" s="1688"/>
      <c r="LPC1" s="1688"/>
      <c r="LPD1" s="1688"/>
      <c r="LPE1" s="1688"/>
      <c r="LPF1" s="1688"/>
      <c r="LPG1" s="1688"/>
      <c r="LPH1" s="1688"/>
      <c r="LPI1" s="1688"/>
      <c r="LPJ1" s="1688"/>
      <c r="LPK1" s="1688"/>
      <c r="LPL1" s="1688"/>
      <c r="LPM1" s="1688"/>
      <c r="LPN1" s="1688"/>
      <c r="LPO1" s="1688"/>
      <c r="LPP1" s="1688"/>
      <c r="LPQ1" s="1688"/>
      <c r="LPR1" s="1688"/>
      <c r="LPS1" s="1688"/>
      <c r="LPT1" s="1688"/>
      <c r="LPU1" s="1688"/>
      <c r="LPV1" s="1688"/>
      <c r="LPW1" s="1688"/>
      <c r="LPX1" s="1688"/>
      <c r="LPY1" s="1688"/>
      <c r="LPZ1" s="1688"/>
      <c r="LQA1" s="1688"/>
      <c r="LQB1" s="1688"/>
      <c r="LQC1" s="1688"/>
      <c r="LQD1" s="1688"/>
      <c r="LQE1" s="1688"/>
      <c r="LQF1" s="1688"/>
      <c r="LQG1" s="1688"/>
      <c r="LQH1" s="1688"/>
      <c r="LQI1" s="1688"/>
      <c r="LQJ1" s="1688"/>
      <c r="LQK1" s="1688"/>
      <c r="LQL1" s="1688"/>
      <c r="LQM1" s="1688"/>
      <c r="LQN1" s="1688"/>
      <c r="LQO1" s="1688"/>
      <c r="LQP1" s="1688"/>
      <c r="LQQ1" s="1688"/>
      <c r="LQR1" s="1688"/>
      <c r="LQS1" s="1688"/>
      <c r="LQT1" s="1688"/>
      <c r="LQU1" s="1688"/>
      <c r="LQV1" s="1688"/>
      <c r="LQW1" s="1688"/>
      <c r="LQX1" s="1688"/>
      <c r="LQY1" s="1688"/>
      <c r="LQZ1" s="1688"/>
      <c r="LRA1" s="1688"/>
      <c r="LRB1" s="1688"/>
      <c r="LRC1" s="1688"/>
      <c r="LRD1" s="1688"/>
      <c r="LRE1" s="1688"/>
      <c r="LRF1" s="1688"/>
      <c r="LRG1" s="1688"/>
      <c r="LRH1" s="1688"/>
      <c r="LRI1" s="1688"/>
      <c r="LRJ1" s="1688"/>
      <c r="LRK1" s="1688"/>
      <c r="LRL1" s="1688"/>
      <c r="LRM1" s="1688"/>
      <c r="LRN1" s="1688"/>
      <c r="LRO1" s="1688"/>
      <c r="LRP1" s="1688"/>
      <c r="LRQ1" s="1688"/>
      <c r="LRR1" s="1688"/>
      <c r="LRS1" s="1688"/>
      <c r="LRT1" s="1688"/>
      <c r="LRU1" s="1688"/>
      <c r="LRV1" s="1688"/>
      <c r="LRW1" s="1688"/>
      <c r="LRX1" s="1688"/>
      <c r="LRY1" s="1688"/>
      <c r="LRZ1" s="1688"/>
      <c r="LSA1" s="1688"/>
      <c r="LSB1" s="1688"/>
      <c r="LSC1" s="1688"/>
      <c r="LSD1" s="1688"/>
      <c r="LSE1" s="1688"/>
      <c r="LSF1" s="1688"/>
      <c r="LSG1" s="1688"/>
      <c r="LSH1" s="1688"/>
      <c r="LSI1" s="1688"/>
      <c r="LSJ1" s="1688"/>
      <c r="LSK1" s="1688"/>
      <c r="LSL1" s="1688"/>
      <c r="LSM1" s="1688"/>
      <c r="LSN1" s="1688"/>
      <c r="LSO1" s="1688"/>
      <c r="LSP1" s="1688"/>
      <c r="LSQ1" s="1688"/>
      <c r="LSR1" s="1688"/>
      <c r="LSS1" s="1688"/>
      <c r="LST1" s="1688"/>
      <c r="LSU1" s="1688"/>
      <c r="LSV1" s="1688"/>
      <c r="LSW1" s="1688"/>
      <c r="LSX1" s="1688"/>
      <c r="LSY1" s="1688"/>
      <c r="LSZ1" s="1688"/>
      <c r="LTA1" s="1688"/>
      <c r="LTB1" s="1688"/>
      <c r="LTC1" s="1688"/>
      <c r="LTD1" s="1688"/>
      <c r="LTE1" s="1688"/>
      <c r="LTF1" s="1688"/>
      <c r="LTG1" s="1688"/>
      <c r="LTH1" s="1688"/>
      <c r="LTI1" s="1688"/>
      <c r="LTJ1" s="1688"/>
      <c r="LTK1" s="1688"/>
      <c r="LTL1" s="1688"/>
      <c r="LTM1" s="1688"/>
      <c r="LTN1" s="1688"/>
      <c r="LTO1" s="1688"/>
      <c r="LTP1" s="1688"/>
      <c r="LTQ1" s="1688"/>
      <c r="LTR1" s="1688"/>
      <c r="LTS1" s="1688"/>
      <c r="LTT1" s="1688"/>
      <c r="LTU1" s="1688"/>
      <c r="LTV1" s="1688"/>
      <c r="LTW1" s="1688"/>
      <c r="LTX1" s="1688"/>
      <c r="LTY1" s="1688"/>
      <c r="LTZ1" s="1688"/>
      <c r="LUA1" s="1688"/>
      <c r="LUB1" s="1688"/>
      <c r="LUC1" s="1688"/>
      <c r="LUD1" s="1688"/>
      <c r="LUE1" s="1688"/>
      <c r="LUF1" s="1688"/>
      <c r="LUG1" s="1688"/>
      <c r="LUH1" s="1688"/>
      <c r="LUI1" s="1688"/>
      <c r="LUJ1" s="1688"/>
      <c r="LUK1" s="1688"/>
      <c r="LUL1" s="1688"/>
      <c r="LUM1" s="1688"/>
      <c r="LUN1" s="1688"/>
      <c r="LUO1" s="1688"/>
      <c r="LUP1" s="1688"/>
      <c r="LUQ1" s="1688"/>
      <c r="LUR1" s="1688"/>
      <c r="LUS1" s="1688"/>
      <c r="LUT1" s="1688"/>
      <c r="LUU1" s="1688"/>
      <c r="LUV1" s="1688"/>
      <c r="LUW1" s="1688"/>
      <c r="LUX1" s="1688"/>
      <c r="LUY1" s="1688"/>
      <c r="LUZ1" s="1688"/>
      <c r="LVA1" s="1688"/>
      <c r="LVB1" s="1688"/>
      <c r="LVC1" s="1688"/>
      <c r="LVD1" s="1688"/>
      <c r="LVE1" s="1688"/>
      <c r="LVF1" s="1688"/>
      <c r="LVG1" s="1688"/>
      <c r="LVH1" s="1688"/>
      <c r="LVI1" s="1688"/>
      <c r="LVJ1" s="1688"/>
      <c r="LVK1" s="1688"/>
      <c r="LVL1" s="1688"/>
      <c r="LVM1" s="1688"/>
      <c r="LVN1" s="1688"/>
      <c r="LVO1" s="1688"/>
      <c r="LVP1" s="1688"/>
      <c r="LVQ1" s="1688"/>
      <c r="LVR1" s="1688"/>
      <c r="LVS1" s="1688"/>
      <c r="LVT1" s="1688"/>
      <c r="LVU1" s="1688"/>
      <c r="LVV1" s="1688"/>
      <c r="LVW1" s="1688"/>
      <c r="LVX1" s="1688"/>
      <c r="LVY1" s="1688"/>
      <c r="LVZ1" s="1688"/>
      <c r="LWA1" s="1688"/>
      <c r="LWB1" s="1688"/>
      <c r="LWC1" s="1688"/>
      <c r="LWD1" s="1688"/>
      <c r="LWE1" s="1688"/>
      <c r="LWF1" s="1688"/>
      <c r="LWG1" s="1688"/>
      <c r="LWH1" s="1688"/>
      <c r="LWI1" s="1688"/>
      <c r="LWJ1" s="1688"/>
      <c r="LWK1" s="1688"/>
      <c r="LWL1" s="1688"/>
      <c r="LWM1" s="1688"/>
      <c r="LWN1" s="1688"/>
      <c r="LWO1" s="1688"/>
      <c r="LWP1" s="1688"/>
      <c r="LWQ1" s="1688"/>
      <c r="LWR1" s="1688"/>
      <c r="LWS1" s="1688"/>
      <c r="LWT1" s="1688"/>
      <c r="LWU1" s="1688"/>
      <c r="LWV1" s="1688"/>
      <c r="LWW1" s="1688"/>
      <c r="LWX1" s="1688"/>
      <c r="LWY1" s="1688"/>
      <c r="LWZ1" s="1688"/>
      <c r="LXA1" s="1688"/>
      <c r="LXB1" s="1688"/>
      <c r="LXC1" s="1688"/>
      <c r="LXD1" s="1688"/>
      <c r="LXE1" s="1688"/>
      <c r="LXF1" s="1688"/>
      <c r="LXG1" s="1688"/>
      <c r="LXH1" s="1688"/>
      <c r="LXI1" s="1688"/>
      <c r="LXJ1" s="1688"/>
      <c r="LXK1" s="1688"/>
      <c r="LXL1" s="1688"/>
      <c r="LXM1" s="1688"/>
      <c r="LXN1" s="1688"/>
      <c r="LXO1" s="1688"/>
      <c r="LXP1" s="1688"/>
      <c r="LXQ1" s="1688"/>
      <c r="LXR1" s="1688"/>
      <c r="LXS1" s="1688"/>
      <c r="LXT1" s="1688"/>
      <c r="LXU1" s="1688"/>
      <c r="LXV1" s="1688"/>
      <c r="LXW1" s="1688"/>
      <c r="LXX1" s="1688"/>
      <c r="LXY1" s="1688"/>
      <c r="LXZ1" s="1688"/>
      <c r="LYA1" s="1688"/>
      <c r="LYB1" s="1688"/>
      <c r="LYC1" s="1688"/>
      <c r="LYD1" s="1688"/>
      <c r="LYE1" s="1688"/>
      <c r="LYF1" s="1688"/>
      <c r="LYG1" s="1688"/>
      <c r="LYH1" s="1688"/>
      <c r="LYI1" s="1688"/>
      <c r="LYJ1" s="1688"/>
      <c r="LYK1" s="1688"/>
      <c r="LYL1" s="1688"/>
      <c r="LYM1" s="1688"/>
      <c r="LYN1" s="1688"/>
      <c r="LYO1" s="1688"/>
      <c r="LYP1" s="1688"/>
      <c r="LYQ1" s="1688"/>
      <c r="LYR1" s="1688"/>
      <c r="LYS1" s="1688"/>
      <c r="LYT1" s="1688"/>
      <c r="LYU1" s="1688"/>
      <c r="LYV1" s="1688"/>
      <c r="LYW1" s="1688"/>
      <c r="LYX1" s="1688"/>
      <c r="LYY1" s="1688"/>
      <c r="LYZ1" s="1688"/>
      <c r="LZA1" s="1688"/>
      <c r="LZB1" s="1688"/>
      <c r="LZC1" s="1688"/>
      <c r="LZD1" s="1688"/>
      <c r="LZE1" s="1688"/>
      <c r="LZF1" s="1688"/>
      <c r="LZG1" s="1688"/>
      <c r="LZH1" s="1688"/>
      <c r="LZI1" s="1688"/>
      <c r="LZJ1" s="1688"/>
      <c r="LZK1" s="1688"/>
      <c r="LZL1" s="1688"/>
      <c r="LZM1" s="1688"/>
      <c r="LZN1" s="1688"/>
      <c r="LZO1" s="1688"/>
      <c r="LZP1" s="1688"/>
      <c r="LZQ1" s="1688"/>
      <c r="LZR1" s="1688"/>
      <c r="LZS1" s="1688"/>
      <c r="LZT1" s="1688"/>
      <c r="LZU1" s="1688"/>
      <c r="LZV1" s="1688"/>
      <c r="LZW1" s="1688"/>
      <c r="LZX1" s="1688"/>
      <c r="LZY1" s="1688"/>
      <c r="LZZ1" s="1688"/>
      <c r="MAA1" s="1688"/>
      <c r="MAB1" s="1688"/>
      <c r="MAC1" s="1688"/>
      <c r="MAD1" s="1688"/>
      <c r="MAE1" s="1688"/>
      <c r="MAF1" s="1688"/>
      <c r="MAG1" s="1688"/>
      <c r="MAH1" s="1688"/>
      <c r="MAI1" s="1688"/>
      <c r="MAJ1" s="1688"/>
      <c r="MAK1" s="1688"/>
      <c r="MAL1" s="1688"/>
      <c r="MAM1" s="1688"/>
      <c r="MAN1" s="1688"/>
      <c r="MAO1" s="1688"/>
      <c r="MAP1" s="1688"/>
      <c r="MAQ1" s="1688"/>
      <c r="MAR1" s="1688"/>
      <c r="MAS1" s="1688"/>
      <c r="MAT1" s="1688"/>
      <c r="MAU1" s="1688"/>
      <c r="MAV1" s="1688"/>
      <c r="MAW1" s="1688"/>
      <c r="MAX1" s="1688"/>
      <c r="MAY1" s="1688"/>
      <c r="MAZ1" s="1688"/>
      <c r="MBA1" s="1688"/>
      <c r="MBB1" s="1688"/>
      <c r="MBC1" s="1688"/>
      <c r="MBD1" s="1688"/>
      <c r="MBE1" s="1688"/>
      <c r="MBF1" s="1688"/>
      <c r="MBG1" s="1688"/>
      <c r="MBH1" s="1688"/>
      <c r="MBI1" s="1688"/>
      <c r="MBJ1" s="1688"/>
      <c r="MBK1" s="1688"/>
      <c r="MBL1" s="1688"/>
      <c r="MBM1" s="1688"/>
      <c r="MBN1" s="1688"/>
      <c r="MBO1" s="1688"/>
      <c r="MBP1" s="1688"/>
      <c r="MBQ1" s="1688"/>
      <c r="MBR1" s="1688"/>
      <c r="MBS1" s="1688"/>
      <c r="MBT1" s="1688"/>
      <c r="MBU1" s="1688"/>
      <c r="MBV1" s="1688"/>
      <c r="MBW1" s="1688"/>
      <c r="MBX1" s="1688"/>
      <c r="MBY1" s="1688"/>
      <c r="MBZ1" s="1688"/>
      <c r="MCA1" s="1688"/>
      <c r="MCB1" s="1688"/>
      <c r="MCC1" s="1688"/>
      <c r="MCD1" s="1688"/>
      <c r="MCE1" s="1688"/>
      <c r="MCF1" s="1688"/>
      <c r="MCG1" s="1688"/>
      <c r="MCH1" s="1688"/>
      <c r="MCI1" s="1688"/>
      <c r="MCJ1" s="1688"/>
      <c r="MCK1" s="1688"/>
      <c r="MCL1" s="1688"/>
      <c r="MCM1" s="1688"/>
      <c r="MCN1" s="1688"/>
      <c r="MCO1" s="1688"/>
      <c r="MCP1" s="1688"/>
      <c r="MCQ1" s="1688"/>
      <c r="MCR1" s="1688"/>
      <c r="MCS1" s="1688"/>
      <c r="MCT1" s="1688"/>
      <c r="MCU1" s="1688"/>
      <c r="MCV1" s="1688"/>
      <c r="MCW1" s="1688"/>
      <c r="MCX1" s="1688"/>
      <c r="MCY1" s="1688"/>
      <c r="MCZ1" s="1688"/>
      <c r="MDA1" s="1688"/>
      <c r="MDB1" s="1688"/>
      <c r="MDC1" s="1688"/>
      <c r="MDD1" s="1688"/>
      <c r="MDE1" s="1688"/>
      <c r="MDF1" s="1688"/>
      <c r="MDG1" s="1688"/>
      <c r="MDH1" s="1688"/>
      <c r="MDI1" s="1688"/>
      <c r="MDJ1" s="1688"/>
      <c r="MDK1" s="1688"/>
      <c r="MDL1" s="1688"/>
      <c r="MDM1" s="1688"/>
      <c r="MDN1" s="1688"/>
      <c r="MDO1" s="1688"/>
      <c r="MDP1" s="1688"/>
      <c r="MDQ1" s="1688"/>
      <c r="MDR1" s="1688"/>
      <c r="MDS1" s="1688"/>
      <c r="MDT1" s="1688"/>
      <c r="MDU1" s="1688"/>
      <c r="MDV1" s="1688"/>
      <c r="MDW1" s="1688"/>
      <c r="MDX1" s="1688"/>
      <c r="MDY1" s="1688"/>
      <c r="MDZ1" s="1688"/>
      <c r="MEA1" s="1688"/>
      <c r="MEB1" s="1688"/>
      <c r="MEC1" s="1688"/>
      <c r="MED1" s="1688"/>
      <c r="MEE1" s="1688"/>
      <c r="MEF1" s="1688"/>
      <c r="MEG1" s="1688"/>
      <c r="MEH1" s="1688"/>
      <c r="MEI1" s="1688"/>
      <c r="MEJ1" s="1688"/>
      <c r="MEK1" s="1688"/>
      <c r="MEL1" s="1688"/>
      <c r="MEM1" s="1688"/>
      <c r="MEN1" s="1688"/>
      <c r="MEO1" s="1688"/>
      <c r="MEP1" s="1688"/>
      <c r="MEQ1" s="1688"/>
      <c r="MER1" s="1688"/>
      <c r="MES1" s="1688"/>
      <c r="MET1" s="1688"/>
      <c r="MEU1" s="1688"/>
      <c r="MEV1" s="1688"/>
      <c r="MEW1" s="1688"/>
      <c r="MEX1" s="1688"/>
      <c r="MEY1" s="1688"/>
      <c r="MEZ1" s="1688"/>
      <c r="MFA1" s="1688"/>
      <c r="MFB1" s="1688"/>
      <c r="MFC1" s="1688"/>
      <c r="MFD1" s="1688"/>
      <c r="MFE1" s="1688"/>
      <c r="MFF1" s="1688"/>
      <c r="MFG1" s="1688"/>
      <c r="MFH1" s="1688"/>
      <c r="MFI1" s="1688"/>
      <c r="MFJ1" s="1688"/>
      <c r="MFK1" s="1688"/>
      <c r="MFL1" s="1688"/>
      <c r="MFM1" s="1688"/>
      <c r="MFN1" s="1688"/>
      <c r="MFO1" s="1688"/>
      <c r="MFP1" s="1688"/>
      <c r="MFQ1" s="1688"/>
      <c r="MFR1" s="1688"/>
      <c r="MFS1" s="1688"/>
      <c r="MFT1" s="1688"/>
      <c r="MFU1" s="1688"/>
      <c r="MFV1" s="1688"/>
      <c r="MFW1" s="1688"/>
      <c r="MFX1" s="1688"/>
      <c r="MFY1" s="1688"/>
      <c r="MFZ1" s="1688"/>
      <c r="MGA1" s="1688"/>
      <c r="MGB1" s="1688"/>
      <c r="MGC1" s="1688"/>
      <c r="MGD1" s="1688"/>
      <c r="MGE1" s="1688"/>
      <c r="MGF1" s="1688"/>
      <c r="MGG1" s="1688"/>
      <c r="MGH1" s="1688"/>
      <c r="MGI1" s="1688"/>
      <c r="MGJ1" s="1688"/>
      <c r="MGK1" s="1688"/>
      <c r="MGL1" s="1688"/>
      <c r="MGM1" s="1688"/>
      <c r="MGN1" s="1688"/>
      <c r="MGO1" s="1688"/>
      <c r="MGP1" s="1688"/>
      <c r="MGQ1" s="1688"/>
      <c r="MGR1" s="1688"/>
      <c r="MGS1" s="1688"/>
      <c r="MGT1" s="1688"/>
      <c r="MGU1" s="1688"/>
      <c r="MGV1" s="1688"/>
      <c r="MGW1" s="1688"/>
      <c r="MGX1" s="1688"/>
      <c r="MGY1" s="1688"/>
      <c r="MGZ1" s="1688"/>
      <c r="MHA1" s="1688"/>
      <c r="MHB1" s="1688"/>
      <c r="MHC1" s="1688"/>
      <c r="MHD1" s="1688"/>
      <c r="MHE1" s="1688"/>
      <c r="MHF1" s="1688"/>
      <c r="MHG1" s="1688"/>
      <c r="MHH1" s="1688"/>
      <c r="MHI1" s="1688"/>
      <c r="MHJ1" s="1688"/>
      <c r="MHK1" s="1688"/>
      <c r="MHL1" s="1688"/>
      <c r="MHM1" s="1688"/>
      <c r="MHN1" s="1688"/>
      <c r="MHO1" s="1688"/>
      <c r="MHP1" s="1688"/>
      <c r="MHQ1" s="1688"/>
      <c r="MHR1" s="1688"/>
      <c r="MHS1" s="1688"/>
      <c r="MHT1" s="1688"/>
      <c r="MHU1" s="1688"/>
      <c r="MHV1" s="1688"/>
      <c r="MHW1" s="1688"/>
      <c r="MHX1" s="1688"/>
      <c r="MHY1" s="1688"/>
      <c r="MHZ1" s="1688"/>
      <c r="MIA1" s="1688"/>
      <c r="MIB1" s="1688"/>
      <c r="MIC1" s="1688"/>
      <c r="MID1" s="1688"/>
      <c r="MIE1" s="1688"/>
      <c r="MIF1" s="1688"/>
      <c r="MIG1" s="1688"/>
      <c r="MIH1" s="1688"/>
      <c r="MII1" s="1688"/>
      <c r="MIJ1" s="1688"/>
      <c r="MIK1" s="1688"/>
      <c r="MIL1" s="1688"/>
      <c r="MIM1" s="1688"/>
      <c r="MIN1" s="1688"/>
      <c r="MIO1" s="1688"/>
      <c r="MIP1" s="1688"/>
      <c r="MIQ1" s="1688"/>
      <c r="MIR1" s="1688"/>
      <c r="MIS1" s="1688"/>
      <c r="MIT1" s="1688"/>
      <c r="MIU1" s="1688"/>
      <c r="MIV1" s="1688"/>
      <c r="MIW1" s="1688"/>
      <c r="MIX1" s="1688"/>
      <c r="MIY1" s="1688"/>
      <c r="MIZ1" s="1688"/>
      <c r="MJA1" s="1688"/>
      <c r="MJB1" s="1688"/>
      <c r="MJC1" s="1688"/>
      <c r="MJD1" s="1688"/>
      <c r="MJE1" s="1688"/>
      <c r="MJF1" s="1688"/>
      <c r="MJG1" s="1688"/>
      <c r="MJH1" s="1688"/>
      <c r="MJI1" s="1688"/>
      <c r="MJJ1" s="1688"/>
      <c r="MJK1" s="1688"/>
      <c r="MJL1" s="1688"/>
      <c r="MJM1" s="1688"/>
      <c r="MJN1" s="1688"/>
      <c r="MJO1" s="1688"/>
      <c r="MJP1" s="1688"/>
      <c r="MJQ1" s="1688"/>
      <c r="MJR1" s="1688"/>
      <c r="MJS1" s="1688"/>
      <c r="MJT1" s="1688"/>
      <c r="MJU1" s="1688"/>
      <c r="MJV1" s="1688"/>
      <c r="MJW1" s="1688"/>
      <c r="MJX1" s="1688"/>
      <c r="MJY1" s="1688"/>
      <c r="MJZ1" s="1688"/>
      <c r="MKA1" s="1688"/>
      <c r="MKB1" s="1688"/>
      <c r="MKC1" s="1688"/>
      <c r="MKD1" s="1688"/>
      <c r="MKE1" s="1688"/>
      <c r="MKF1" s="1688"/>
      <c r="MKG1" s="1688"/>
      <c r="MKH1" s="1688"/>
      <c r="MKI1" s="1688"/>
      <c r="MKJ1" s="1688"/>
      <c r="MKK1" s="1688"/>
      <c r="MKL1" s="1688"/>
      <c r="MKM1" s="1688"/>
      <c r="MKN1" s="1688"/>
      <c r="MKO1" s="1688"/>
      <c r="MKP1" s="1688"/>
      <c r="MKQ1" s="1688"/>
      <c r="MKR1" s="1688"/>
      <c r="MKS1" s="1688"/>
      <c r="MKT1" s="1688"/>
      <c r="MKU1" s="1688"/>
      <c r="MKV1" s="1688"/>
      <c r="MKW1" s="1688"/>
      <c r="MKX1" s="1688"/>
      <c r="MKY1" s="1688"/>
      <c r="MKZ1" s="1688"/>
      <c r="MLA1" s="1688"/>
      <c r="MLB1" s="1688"/>
      <c r="MLC1" s="1688"/>
      <c r="MLD1" s="1688"/>
      <c r="MLE1" s="1688"/>
      <c r="MLF1" s="1688"/>
      <c r="MLG1" s="1688"/>
      <c r="MLH1" s="1688"/>
      <c r="MLI1" s="1688"/>
      <c r="MLJ1" s="1688"/>
      <c r="MLK1" s="1688"/>
      <c r="MLL1" s="1688"/>
      <c r="MLM1" s="1688"/>
      <c r="MLN1" s="1688"/>
      <c r="MLO1" s="1688"/>
      <c r="MLP1" s="1688"/>
      <c r="MLQ1" s="1688"/>
      <c r="MLR1" s="1688"/>
      <c r="MLS1" s="1688"/>
      <c r="MLT1" s="1688"/>
      <c r="MLU1" s="1688"/>
      <c r="MLV1" s="1688"/>
      <c r="MLW1" s="1688"/>
      <c r="MLX1" s="1688"/>
      <c r="MLY1" s="1688"/>
      <c r="MLZ1" s="1688"/>
      <c r="MMA1" s="1688"/>
      <c r="MMB1" s="1688"/>
      <c r="MMC1" s="1688"/>
      <c r="MMD1" s="1688"/>
      <c r="MME1" s="1688"/>
      <c r="MMF1" s="1688"/>
      <c r="MMG1" s="1688"/>
      <c r="MMH1" s="1688"/>
      <c r="MMI1" s="1688"/>
      <c r="MMJ1" s="1688"/>
      <c r="MMK1" s="1688"/>
      <c r="MML1" s="1688"/>
      <c r="MMM1" s="1688"/>
      <c r="MMN1" s="1688"/>
      <c r="MMO1" s="1688"/>
      <c r="MMP1" s="1688"/>
      <c r="MMQ1" s="1688"/>
      <c r="MMR1" s="1688"/>
      <c r="MMS1" s="1688"/>
      <c r="MMT1" s="1688"/>
      <c r="MMU1" s="1688"/>
      <c r="MMV1" s="1688"/>
      <c r="MMW1" s="1688"/>
      <c r="MMX1" s="1688"/>
      <c r="MMY1" s="1688"/>
      <c r="MMZ1" s="1688"/>
      <c r="MNA1" s="1688"/>
      <c r="MNB1" s="1688"/>
      <c r="MNC1" s="1688"/>
      <c r="MND1" s="1688"/>
      <c r="MNE1" s="1688"/>
      <c r="MNF1" s="1688"/>
      <c r="MNG1" s="1688"/>
      <c r="MNH1" s="1688"/>
      <c r="MNI1" s="1688"/>
      <c r="MNJ1" s="1688"/>
      <c r="MNK1" s="1688"/>
      <c r="MNL1" s="1688"/>
      <c r="MNM1" s="1688"/>
      <c r="MNN1" s="1688"/>
      <c r="MNO1" s="1688"/>
      <c r="MNP1" s="1688"/>
      <c r="MNQ1" s="1688"/>
      <c r="MNR1" s="1688"/>
      <c r="MNS1" s="1688"/>
      <c r="MNT1" s="1688"/>
      <c r="MNU1" s="1688"/>
      <c r="MNV1" s="1688"/>
      <c r="MNW1" s="1688"/>
      <c r="MNX1" s="1688"/>
      <c r="MNY1" s="1688"/>
      <c r="MNZ1" s="1688"/>
      <c r="MOA1" s="1688"/>
      <c r="MOB1" s="1688"/>
      <c r="MOC1" s="1688"/>
      <c r="MOD1" s="1688"/>
      <c r="MOE1" s="1688"/>
      <c r="MOF1" s="1688"/>
      <c r="MOG1" s="1688"/>
      <c r="MOH1" s="1688"/>
      <c r="MOI1" s="1688"/>
      <c r="MOJ1" s="1688"/>
      <c r="MOK1" s="1688"/>
      <c r="MOL1" s="1688"/>
      <c r="MOM1" s="1688"/>
      <c r="MON1" s="1688"/>
      <c r="MOO1" s="1688"/>
      <c r="MOP1" s="1688"/>
      <c r="MOQ1" s="1688"/>
      <c r="MOR1" s="1688"/>
      <c r="MOS1" s="1688"/>
      <c r="MOT1" s="1688"/>
      <c r="MOU1" s="1688"/>
      <c r="MOV1" s="1688"/>
      <c r="MOW1" s="1688"/>
      <c r="MOX1" s="1688"/>
      <c r="MOY1" s="1688"/>
      <c r="MOZ1" s="1688"/>
      <c r="MPA1" s="1688"/>
      <c r="MPB1" s="1688"/>
      <c r="MPC1" s="1688"/>
      <c r="MPD1" s="1688"/>
      <c r="MPE1" s="1688"/>
      <c r="MPF1" s="1688"/>
      <c r="MPG1" s="1688"/>
      <c r="MPH1" s="1688"/>
      <c r="MPI1" s="1688"/>
      <c r="MPJ1" s="1688"/>
      <c r="MPK1" s="1688"/>
      <c r="MPL1" s="1688"/>
      <c r="MPM1" s="1688"/>
      <c r="MPN1" s="1688"/>
      <c r="MPO1" s="1688"/>
      <c r="MPP1" s="1688"/>
      <c r="MPQ1" s="1688"/>
      <c r="MPR1" s="1688"/>
      <c r="MPS1" s="1688"/>
      <c r="MPT1" s="1688"/>
      <c r="MPU1" s="1688"/>
      <c r="MPV1" s="1688"/>
      <c r="MPW1" s="1688"/>
      <c r="MPX1" s="1688"/>
      <c r="MPY1" s="1688"/>
      <c r="MPZ1" s="1688"/>
      <c r="MQA1" s="1688"/>
      <c r="MQB1" s="1688"/>
      <c r="MQC1" s="1688"/>
      <c r="MQD1" s="1688"/>
      <c r="MQE1" s="1688"/>
      <c r="MQF1" s="1688"/>
      <c r="MQG1" s="1688"/>
      <c r="MQH1" s="1688"/>
      <c r="MQI1" s="1688"/>
      <c r="MQJ1" s="1688"/>
      <c r="MQK1" s="1688"/>
      <c r="MQL1" s="1688"/>
      <c r="MQM1" s="1688"/>
      <c r="MQN1" s="1688"/>
      <c r="MQO1" s="1688"/>
      <c r="MQP1" s="1688"/>
      <c r="MQQ1" s="1688"/>
      <c r="MQR1" s="1688"/>
      <c r="MQS1" s="1688"/>
      <c r="MQT1" s="1688"/>
      <c r="MQU1" s="1688"/>
      <c r="MQV1" s="1688"/>
      <c r="MQW1" s="1688"/>
      <c r="MQX1" s="1688"/>
      <c r="MQY1" s="1688"/>
      <c r="MQZ1" s="1688"/>
      <c r="MRA1" s="1688"/>
      <c r="MRB1" s="1688"/>
      <c r="MRC1" s="1688"/>
      <c r="MRD1" s="1688"/>
      <c r="MRE1" s="1688"/>
      <c r="MRF1" s="1688"/>
      <c r="MRG1" s="1688"/>
      <c r="MRH1" s="1688"/>
      <c r="MRI1" s="1688"/>
      <c r="MRJ1" s="1688"/>
      <c r="MRK1" s="1688"/>
      <c r="MRL1" s="1688"/>
      <c r="MRM1" s="1688"/>
      <c r="MRN1" s="1688"/>
      <c r="MRO1" s="1688"/>
      <c r="MRP1" s="1688"/>
      <c r="MRQ1" s="1688"/>
      <c r="MRR1" s="1688"/>
      <c r="MRS1" s="1688"/>
      <c r="MRT1" s="1688"/>
      <c r="MRU1" s="1688"/>
      <c r="MRV1" s="1688"/>
      <c r="MRW1" s="1688"/>
      <c r="MRX1" s="1688"/>
      <c r="MRY1" s="1688"/>
      <c r="MRZ1" s="1688"/>
      <c r="MSA1" s="1688"/>
      <c r="MSB1" s="1688"/>
      <c r="MSC1" s="1688"/>
      <c r="MSD1" s="1688"/>
      <c r="MSE1" s="1688"/>
      <c r="MSF1" s="1688"/>
      <c r="MSG1" s="1688"/>
      <c r="MSH1" s="1688"/>
      <c r="MSI1" s="1688"/>
      <c r="MSJ1" s="1688"/>
      <c r="MSK1" s="1688"/>
      <c r="MSL1" s="1688"/>
      <c r="MSM1" s="1688"/>
      <c r="MSN1" s="1688"/>
      <c r="MSO1" s="1688"/>
      <c r="MSP1" s="1688"/>
      <c r="MSQ1" s="1688"/>
      <c r="MSR1" s="1688"/>
      <c r="MSS1" s="1688"/>
      <c r="MST1" s="1688"/>
      <c r="MSU1" s="1688"/>
      <c r="MSV1" s="1688"/>
      <c r="MSW1" s="1688"/>
      <c r="MSX1" s="1688"/>
      <c r="MSY1" s="1688"/>
      <c r="MSZ1" s="1688"/>
      <c r="MTA1" s="1688"/>
      <c r="MTB1" s="1688"/>
      <c r="MTC1" s="1688"/>
      <c r="MTD1" s="1688"/>
      <c r="MTE1" s="1688"/>
      <c r="MTF1" s="1688"/>
      <c r="MTG1" s="1688"/>
      <c r="MTH1" s="1688"/>
      <c r="MTI1" s="1688"/>
      <c r="MTJ1" s="1688"/>
      <c r="MTK1" s="1688"/>
      <c r="MTL1" s="1688"/>
      <c r="MTM1" s="1688"/>
      <c r="MTN1" s="1688"/>
      <c r="MTO1" s="1688"/>
      <c r="MTP1" s="1688"/>
      <c r="MTQ1" s="1688"/>
      <c r="MTR1" s="1688"/>
      <c r="MTS1" s="1688"/>
      <c r="MTT1" s="1688"/>
      <c r="MTU1" s="1688"/>
      <c r="MTV1" s="1688"/>
      <c r="MTW1" s="1688"/>
      <c r="MTX1" s="1688"/>
      <c r="MTY1" s="1688"/>
      <c r="MTZ1" s="1688"/>
      <c r="MUA1" s="1688"/>
      <c r="MUB1" s="1688"/>
      <c r="MUC1" s="1688"/>
      <c r="MUD1" s="1688"/>
      <c r="MUE1" s="1688"/>
      <c r="MUF1" s="1688"/>
      <c r="MUG1" s="1688"/>
      <c r="MUH1" s="1688"/>
      <c r="MUI1" s="1688"/>
      <c r="MUJ1" s="1688"/>
      <c r="MUK1" s="1688"/>
      <c r="MUL1" s="1688"/>
      <c r="MUM1" s="1688"/>
      <c r="MUN1" s="1688"/>
      <c r="MUO1" s="1688"/>
      <c r="MUP1" s="1688"/>
      <c r="MUQ1" s="1688"/>
      <c r="MUR1" s="1688"/>
      <c r="MUS1" s="1688"/>
      <c r="MUT1" s="1688"/>
      <c r="MUU1" s="1688"/>
      <c r="MUV1" s="1688"/>
      <c r="MUW1" s="1688"/>
      <c r="MUX1" s="1688"/>
      <c r="MUY1" s="1688"/>
      <c r="MUZ1" s="1688"/>
      <c r="MVA1" s="1688"/>
      <c r="MVB1" s="1688"/>
      <c r="MVC1" s="1688"/>
      <c r="MVD1" s="1688"/>
      <c r="MVE1" s="1688"/>
      <c r="MVF1" s="1688"/>
      <c r="MVG1" s="1688"/>
      <c r="MVH1" s="1688"/>
      <c r="MVI1" s="1688"/>
      <c r="MVJ1" s="1688"/>
      <c r="MVK1" s="1688"/>
      <c r="MVL1" s="1688"/>
      <c r="MVM1" s="1688"/>
      <c r="MVN1" s="1688"/>
      <c r="MVO1" s="1688"/>
      <c r="MVP1" s="1688"/>
      <c r="MVQ1" s="1688"/>
      <c r="MVR1" s="1688"/>
      <c r="MVS1" s="1688"/>
      <c r="MVT1" s="1688"/>
      <c r="MVU1" s="1688"/>
      <c r="MVV1" s="1688"/>
      <c r="MVW1" s="1688"/>
      <c r="MVX1" s="1688"/>
      <c r="MVY1" s="1688"/>
      <c r="MVZ1" s="1688"/>
      <c r="MWA1" s="1688"/>
      <c r="MWB1" s="1688"/>
      <c r="MWC1" s="1688"/>
      <c r="MWD1" s="1688"/>
      <c r="MWE1" s="1688"/>
      <c r="MWF1" s="1688"/>
      <c r="MWG1" s="1688"/>
      <c r="MWH1" s="1688"/>
      <c r="MWI1" s="1688"/>
      <c r="MWJ1" s="1688"/>
      <c r="MWK1" s="1688"/>
      <c r="MWL1" s="1688"/>
      <c r="MWM1" s="1688"/>
      <c r="MWN1" s="1688"/>
      <c r="MWO1" s="1688"/>
      <c r="MWP1" s="1688"/>
      <c r="MWQ1" s="1688"/>
      <c r="MWR1" s="1688"/>
      <c r="MWS1" s="1688"/>
      <c r="MWT1" s="1688"/>
      <c r="MWU1" s="1688"/>
      <c r="MWV1" s="1688"/>
      <c r="MWW1" s="1688"/>
      <c r="MWX1" s="1688"/>
      <c r="MWY1" s="1688"/>
      <c r="MWZ1" s="1688"/>
      <c r="MXA1" s="1688"/>
      <c r="MXB1" s="1688"/>
      <c r="MXC1" s="1688"/>
      <c r="MXD1" s="1688"/>
      <c r="MXE1" s="1688"/>
      <c r="MXF1" s="1688"/>
      <c r="MXG1" s="1688"/>
      <c r="MXH1" s="1688"/>
      <c r="MXI1" s="1688"/>
      <c r="MXJ1" s="1688"/>
      <c r="MXK1" s="1688"/>
      <c r="MXL1" s="1688"/>
      <c r="MXM1" s="1688"/>
      <c r="MXN1" s="1688"/>
      <c r="MXO1" s="1688"/>
      <c r="MXP1" s="1688"/>
      <c r="MXQ1" s="1688"/>
      <c r="MXR1" s="1688"/>
      <c r="MXS1" s="1688"/>
      <c r="MXT1" s="1688"/>
      <c r="MXU1" s="1688"/>
      <c r="MXV1" s="1688"/>
      <c r="MXW1" s="1688"/>
      <c r="MXX1" s="1688"/>
      <c r="MXY1" s="1688"/>
      <c r="MXZ1" s="1688"/>
      <c r="MYA1" s="1688"/>
      <c r="MYB1" s="1688"/>
      <c r="MYC1" s="1688"/>
      <c r="MYD1" s="1688"/>
      <c r="MYE1" s="1688"/>
      <c r="MYF1" s="1688"/>
      <c r="MYG1" s="1688"/>
      <c r="MYH1" s="1688"/>
      <c r="MYI1" s="1688"/>
      <c r="MYJ1" s="1688"/>
      <c r="MYK1" s="1688"/>
      <c r="MYL1" s="1688"/>
      <c r="MYM1" s="1688"/>
      <c r="MYN1" s="1688"/>
      <c r="MYO1" s="1688"/>
      <c r="MYP1" s="1688"/>
      <c r="MYQ1" s="1688"/>
      <c r="MYR1" s="1688"/>
      <c r="MYS1" s="1688"/>
      <c r="MYT1" s="1688"/>
      <c r="MYU1" s="1688"/>
      <c r="MYV1" s="1688"/>
      <c r="MYW1" s="1688"/>
      <c r="MYX1" s="1688"/>
      <c r="MYY1" s="1688"/>
      <c r="MYZ1" s="1688"/>
      <c r="MZA1" s="1688"/>
      <c r="MZB1" s="1688"/>
      <c r="MZC1" s="1688"/>
      <c r="MZD1" s="1688"/>
      <c r="MZE1" s="1688"/>
      <c r="MZF1" s="1688"/>
      <c r="MZG1" s="1688"/>
      <c r="MZH1" s="1688"/>
      <c r="MZI1" s="1688"/>
      <c r="MZJ1" s="1688"/>
      <c r="MZK1" s="1688"/>
      <c r="MZL1" s="1688"/>
      <c r="MZM1" s="1688"/>
      <c r="MZN1" s="1688"/>
      <c r="MZO1" s="1688"/>
      <c r="MZP1" s="1688"/>
      <c r="MZQ1" s="1688"/>
      <c r="MZR1" s="1688"/>
      <c r="MZS1" s="1688"/>
      <c r="MZT1" s="1688"/>
      <c r="MZU1" s="1688"/>
      <c r="MZV1" s="1688"/>
      <c r="MZW1" s="1688"/>
      <c r="MZX1" s="1688"/>
      <c r="MZY1" s="1688"/>
      <c r="MZZ1" s="1688"/>
      <c r="NAA1" s="1688"/>
      <c r="NAB1" s="1688"/>
      <c r="NAC1" s="1688"/>
      <c r="NAD1" s="1688"/>
      <c r="NAE1" s="1688"/>
      <c r="NAF1" s="1688"/>
      <c r="NAG1" s="1688"/>
      <c r="NAH1" s="1688"/>
      <c r="NAI1" s="1688"/>
      <c r="NAJ1" s="1688"/>
      <c r="NAK1" s="1688"/>
      <c r="NAL1" s="1688"/>
      <c r="NAM1" s="1688"/>
      <c r="NAN1" s="1688"/>
      <c r="NAO1" s="1688"/>
      <c r="NAP1" s="1688"/>
      <c r="NAQ1" s="1688"/>
      <c r="NAR1" s="1688"/>
      <c r="NAS1" s="1688"/>
      <c r="NAT1" s="1688"/>
      <c r="NAU1" s="1688"/>
      <c r="NAV1" s="1688"/>
      <c r="NAW1" s="1688"/>
      <c r="NAX1" s="1688"/>
      <c r="NAY1" s="1688"/>
      <c r="NAZ1" s="1688"/>
      <c r="NBA1" s="1688"/>
      <c r="NBB1" s="1688"/>
      <c r="NBC1" s="1688"/>
      <c r="NBD1" s="1688"/>
      <c r="NBE1" s="1688"/>
      <c r="NBF1" s="1688"/>
      <c r="NBG1" s="1688"/>
      <c r="NBH1" s="1688"/>
      <c r="NBI1" s="1688"/>
      <c r="NBJ1" s="1688"/>
      <c r="NBK1" s="1688"/>
      <c r="NBL1" s="1688"/>
      <c r="NBM1" s="1688"/>
      <c r="NBN1" s="1688"/>
      <c r="NBO1" s="1688"/>
      <c r="NBP1" s="1688"/>
      <c r="NBQ1" s="1688"/>
      <c r="NBR1" s="1688"/>
      <c r="NBS1" s="1688"/>
      <c r="NBT1" s="1688"/>
      <c r="NBU1" s="1688"/>
      <c r="NBV1" s="1688"/>
      <c r="NBW1" s="1688"/>
      <c r="NBX1" s="1688"/>
      <c r="NBY1" s="1688"/>
      <c r="NBZ1" s="1688"/>
      <c r="NCA1" s="1688"/>
      <c r="NCB1" s="1688"/>
      <c r="NCC1" s="1688"/>
      <c r="NCD1" s="1688"/>
      <c r="NCE1" s="1688"/>
      <c r="NCF1" s="1688"/>
      <c r="NCG1" s="1688"/>
      <c r="NCH1" s="1688"/>
      <c r="NCI1" s="1688"/>
      <c r="NCJ1" s="1688"/>
      <c r="NCK1" s="1688"/>
      <c r="NCL1" s="1688"/>
      <c r="NCM1" s="1688"/>
      <c r="NCN1" s="1688"/>
      <c r="NCO1" s="1688"/>
      <c r="NCP1" s="1688"/>
      <c r="NCQ1" s="1688"/>
      <c r="NCR1" s="1688"/>
      <c r="NCS1" s="1688"/>
      <c r="NCT1" s="1688"/>
      <c r="NCU1" s="1688"/>
      <c r="NCV1" s="1688"/>
      <c r="NCW1" s="1688"/>
      <c r="NCX1" s="1688"/>
      <c r="NCY1" s="1688"/>
      <c r="NCZ1" s="1688"/>
      <c r="NDA1" s="1688"/>
      <c r="NDB1" s="1688"/>
      <c r="NDC1" s="1688"/>
      <c r="NDD1" s="1688"/>
      <c r="NDE1" s="1688"/>
      <c r="NDF1" s="1688"/>
      <c r="NDG1" s="1688"/>
      <c r="NDH1" s="1688"/>
      <c r="NDI1" s="1688"/>
      <c r="NDJ1" s="1688"/>
      <c r="NDK1" s="1688"/>
      <c r="NDL1" s="1688"/>
      <c r="NDM1" s="1688"/>
      <c r="NDN1" s="1688"/>
      <c r="NDO1" s="1688"/>
      <c r="NDP1" s="1688"/>
      <c r="NDQ1" s="1688"/>
      <c r="NDR1" s="1688"/>
      <c r="NDS1" s="1688"/>
      <c r="NDT1" s="1688"/>
      <c r="NDU1" s="1688"/>
      <c r="NDV1" s="1688"/>
      <c r="NDW1" s="1688"/>
      <c r="NDX1" s="1688"/>
      <c r="NDY1" s="1688"/>
      <c r="NDZ1" s="1688"/>
      <c r="NEA1" s="1688"/>
      <c r="NEB1" s="1688"/>
      <c r="NEC1" s="1688"/>
      <c r="NED1" s="1688"/>
      <c r="NEE1" s="1688"/>
      <c r="NEF1" s="1688"/>
      <c r="NEG1" s="1688"/>
      <c r="NEH1" s="1688"/>
      <c r="NEI1" s="1688"/>
      <c r="NEJ1" s="1688"/>
      <c r="NEK1" s="1688"/>
      <c r="NEL1" s="1688"/>
      <c r="NEM1" s="1688"/>
      <c r="NEN1" s="1688"/>
      <c r="NEO1" s="1688"/>
      <c r="NEP1" s="1688"/>
      <c r="NEQ1" s="1688"/>
      <c r="NER1" s="1688"/>
      <c r="NES1" s="1688"/>
      <c r="NET1" s="1688"/>
      <c r="NEU1" s="1688"/>
      <c r="NEV1" s="1688"/>
      <c r="NEW1" s="1688"/>
      <c r="NEX1" s="1688"/>
      <c r="NEY1" s="1688"/>
      <c r="NEZ1" s="1688"/>
      <c r="NFA1" s="1688"/>
      <c r="NFB1" s="1688"/>
      <c r="NFC1" s="1688"/>
      <c r="NFD1" s="1688"/>
      <c r="NFE1" s="1688"/>
      <c r="NFF1" s="1688"/>
      <c r="NFG1" s="1688"/>
      <c r="NFH1" s="1688"/>
      <c r="NFI1" s="1688"/>
      <c r="NFJ1" s="1688"/>
      <c r="NFK1" s="1688"/>
      <c r="NFL1" s="1688"/>
      <c r="NFM1" s="1688"/>
      <c r="NFN1" s="1688"/>
      <c r="NFO1" s="1688"/>
      <c r="NFP1" s="1688"/>
      <c r="NFQ1" s="1688"/>
      <c r="NFR1" s="1688"/>
      <c r="NFS1" s="1688"/>
      <c r="NFT1" s="1688"/>
      <c r="NFU1" s="1688"/>
      <c r="NFV1" s="1688"/>
      <c r="NFW1" s="1688"/>
      <c r="NFX1" s="1688"/>
      <c r="NFY1" s="1688"/>
      <c r="NFZ1" s="1688"/>
      <c r="NGA1" s="1688"/>
      <c r="NGB1" s="1688"/>
      <c r="NGC1" s="1688"/>
      <c r="NGD1" s="1688"/>
      <c r="NGE1" s="1688"/>
      <c r="NGF1" s="1688"/>
      <c r="NGG1" s="1688"/>
      <c r="NGH1" s="1688"/>
      <c r="NGI1" s="1688"/>
      <c r="NGJ1" s="1688"/>
      <c r="NGK1" s="1688"/>
      <c r="NGL1" s="1688"/>
      <c r="NGM1" s="1688"/>
      <c r="NGN1" s="1688"/>
      <c r="NGO1" s="1688"/>
      <c r="NGP1" s="1688"/>
      <c r="NGQ1" s="1688"/>
      <c r="NGR1" s="1688"/>
      <c r="NGS1" s="1688"/>
      <c r="NGT1" s="1688"/>
      <c r="NGU1" s="1688"/>
      <c r="NGV1" s="1688"/>
      <c r="NGW1" s="1688"/>
      <c r="NGX1" s="1688"/>
      <c r="NGY1" s="1688"/>
      <c r="NGZ1" s="1688"/>
      <c r="NHA1" s="1688"/>
      <c r="NHB1" s="1688"/>
      <c r="NHC1" s="1688"/>
      <c r="NHD1" s="1688"/>
      <c r="NHE1" s="1688"/>
      <c r="NHF1" s="1688"/>
      <c r="NHG1" s="1688"/>
      <c r="NHH1" s="1688"/>
      <c r="NHI1" s="1688"/>
      <c r="NHJ1" s="1688"/>
      <c r="NHK1" s="1688"/>
      <c r="NHL1" s="1688"/>
      <c r="NHM1" s="1688"/>
      <c r="NHN1" s="1688"/>
      <c r="NHO1" s="1688"/>
      <c r="NHP1" s="1688"/>
      <c r="NHQ1" s="1688"/>
      <c r="NHR1" s="1688"/>
      <c r="NHS1" s="1688"/>
      <c r="NHT1" s="1688"/>
      <c r="NHU1" s="1688"/>
      <c r="NHV1" s="1688"/>
      <c r="NHW1" s="1688"/>
      <c r="NHX1" s="1688"/>
      <c r="NHY1" s="1688"/>
      <c r="NHZ1" s="1688"/>
      <c r="NIA1" s="1688"/>
      <c r="NIB1" s="1688"/>
      <c r="NIC1" s="1688"/>
      <c r="NID1" s="1688"/>
      <c r="NIE1" s="1688"/>
      <c r="NIF1" s="1688"/>
      <c r="NIG1" s="1688"/>
      <c r="NIH1" s="1688"/>
      <c r="NII1" s="1688"/>
      <c r="NIJ1" s="1688"/>
      <c r="NIK1" s="1688"/>
      <c r="NIL1" s="1688"/>
      <c r="NIM1" s="1688"/>
      <c r="NIN1" s="1688"/>
      <c r="NIO1" s="1688"/>
      <c r="NIP1" s="1688"/>
      <c r="NIQ1" s="1688"/>
      <c r="NIR1" s="1688"/>
      <c r="NIS1" s="1688"/>
      <c r="NIT1" s="1688"/>
      <c r="NIU1" s="1688"/>
      <c r="NIV1" s="1688"/>
      <c r="NIW1" s="1688"/>
      <c r="NIX1" s="1688"/>
      <c r="NIY1" s="1688"/>
      <c r="NIZ1" s="1688"/>
      <c r="NJA1" s="1688"/>
      <c r="NJB1" s="1688"/>
      <c r="NJC1" s="1688"/>
      <c r="NJD1" s="1688"/>
      <c r="NJE1" s="1688"/>
      <c r="NJF1" s="1688"/>
      <c r="NJG1" s="1688"/>
      <c r="NJH1" s="1688"/>
      <c r="NJI1" s="1688"/>
      <c r="NJJ1" s="1688"/>
      <c r="NJK1" s="1688"/>
      <c r="NJL1" s="1688"/>
      <c r="NJM1" s="1688"/>
      <c r="NJN1" s="1688"/>
      <c r="NJO1" s="1688"/>
      <c r="NJP1" s="1688"/>
      <c r="NJQ1" s="1688"/>
      <c r="NJR1" s="1688"/>
      <c r="NJS1" s="1688"/>
      <c r="NJT1" s="1688"/>
      <c r="NJU1" s="1688"/>
      <c r="NJV1" s="1688"/>
      <c r="NJW1" s="1688"/>
      <c r="NJX1" s="1688"/>
      <c r="NJY1" s="1688"/>
      <c r="NJZ1" s="1688"/>
      <c r="NKA1" s="1688"/>
      <c r="NKB1" s="1688"/>
      <c r="NKC1" s="1688"/>
      <c r="NKD1" s="1688"/>
      <c r="NKE1" s="1688"/>
      <c r="NKF1" s="1688"/>
      <c r="NKG1" s="1688"/>
      <c r="NKH1" s="1688"/>
      <c r="NKI1" s="1688"/>
      <c r="NKJ1" s="1688"/>
      <c r="NKK1" s="1688"/>
      <c r="NKL1" s="1688"/>
      <c r="NKM1" s="1688"/>
      <c r="NKN1" s="1688"/>
      <c r="NKO1" s="1688"/>
      <c r="NKP1" s="1688"/>
      <c r="NKQ1" s="1688"/>
      <c r="NKR1" s="1688"/>
      <c r="NKS1" s="1688"/>
      <c r="NKT1" s="1688"/>
      <c r="NKU1" s="1688"/>
      <c r="NKV1" s="1688"/>
      <c r="NKW1" s="1688"/>
      <c r="NKX1" s="1688"/>
      <c r="NKY1" s="1688"/>
      <c r="NKZ1" s="1688"/>
      <c r="NLA1" s="1688"/>
      <c r="NLB1" s="1688"/>
      <c r="NLC1" s="1688"/>
      <c r="NLD1" s="1688"/>
      <c r="NLE1" s="1688"/>
      <c r="NLF1" s="1688"/>
      <c r="NLG1" s="1688"/>
      <c r="NLH1" s="1688"/>
      <c r="NLI1" s="1688"/>
      <c r="NLJ1" s="1688"/>
      <c r="NLK1" s="1688"/>
      <c r="NLL1" s="1688"/>
      <c r="NLM1" s="1688"/>
      <c r="NLN1" s="1688"/>
      <c r="NLO1" s="1688"/>
      <c r="NLP1" s="1688"/>
      <c r="NLQ1" s="1688"/>
      <c r="NLR1" s="1688"/>
      <c r="NLS1" s="1688"/>
      <c r="NLT1" s="1688"/>
      <c r="NLU1" s="1688"/>
      <c r="NLV1" s="1688"/>
      <c r="NLW1" s="1688"/>
      <c r="NLX1" s="1688"/>
      <c r="NLY1" s="1688"/>
      <c r="NLZ1" s="1688"/>
      <c r="NMA1" s="1688"/>
      <c r="NMB1" s="1688"/>
      <c r="NMC1" s="1688"/>
      <c r="NMD1" s="1688"/>
      <c r="NME1" s="1688"/>
      <c r="NMF1" s="1688"/>
      <c r="NMG1" s="1688"/>
      <c r="NMH1" s="1688"/>
      <c r="NMI1" s="1688"/>
      <c r="NMJ1" s="1688"/>
      <c r="NMK1" s="1688"/>
      <c r="NML1" s="1688"/>
      <c r="NMM1" s="1688"/>
      <c r="NMN1" s="1688"/>
      <c r="NMO1" s="1688"/>
      <c r="NMP1" s="1688"/>
      <c r="NMQ1" s="1688"/>
      <c r="NMR1" s="1688"/>
      <c r="NMS1" s="1688"/>
      <c r="NMT1" s="1688"/>
      <c r="NMU1" s="1688"/>
      <c r="NMV1" s="1688"/>
      <c r="NMW1" s="1688"/>
      <c r="NMX1" s="1688"/>
      <c r="NMY1" s="1688"/>
      <c r="NMZ1" s="1688"/>
      <c r="NNA1" s="1688"/>
      <c r="NNB1" s="1688"/>
      <c r="NNC1" s="1688"/>
      <c r="NND1" s="1688"/>
      <c r="NNE1" s="1688"/>
      <c r="NNF1" s="1688"/>
      <c r="NNG1" s="1688"/>
      <c r="NNH1" s="1688"/>
      <c r="NNI1" s="1688"/>
      <c r="NNJ1" s="1688"/>
      <c r="NNK1" s="1688"/>
      <c r="NNL1" s="1688"/>
      <c r="NNM1" s="1688"/>
      <c r="NNN1" s="1688"/>
      <c r="NNO1" s="1688"/>
      <c r="NNP1" s="1688"/>
      <c r="NNQ1" s="1688"/>
      <c r="NNR1" s="1688"/>
      <c r="NNS1" s="1688"/>
      <c r="NNT1" s="1688"/>
      <c r="NNU1" s="1688"/>
      <c r="NNV1" s="1688"/>
      <c r="NNW1" s="1688"/>
      <c r="NNX1" s="1688"/>
      <c r="NNY1" s="1688"/>
      <c r="NNZ1" s="1688"/>
      <c r="NOA1" s="1688"/>
      <c r="NOB1" s="1688"/>
      <c r="NOC1" s="1688"/>
      <c r="NOD1" s="1688"/>
      <c r="NOE1" s="1688"/>
      <c r="NOF1" s="1688"/>
      <c r="NOG1" s="1688"/>
      <c r="NOH1" s="1688"/>
      <c r="NOI1" s="1688"/>
      <c r="NOJ1" s="1688"/>
      <c r="NOK1" s="1688"/>
      <c r="NOL1" s="1688"/>
      <c r="NOM1" s="1688"/>
      <c r="NON1" s="1688"/>
      <c r="NOO1" s="1688"/>
      <c r="NOP1" s="1688"/>
      <c r="NOQ1" s="1688"/>
      <c r="NOR1" s="1688"/>
      <c r="NOS1" s="1688"/>
      <c r="NOT1" s="1688"/>
      <c r="NOU1" s="1688"/>
      <c r="NOV1" s="1688"/>
      <c r="NOW1" s="1688"/>
      <c r="NOX1" s="1688"/>
      <c r="NOY1" s="1688"/>
      <c r="NOZ1" s="1688"/>
      <c r="NPA1" s="1688"/>
      <c r="NPB1" s="1688"/>
      <c r="NPC1" s="1688"/>
      <c r="NPD1" s="1688"/>
      <c r="NPE1" s="1688"/>
      <c r="NPF1" s="1688"/>
      <c r="NPG1" s="1688"/>
      <c r="NPH1" s="1688"/>
      <c r="NPI1" s="1688"/>
      <c r="NPJ1" s="1688"/>
      <c r="NPK1" s="1688"/>
      <c r="NPL1" s="1688"/>
      <c r="NPM1" s="1688"/>
      <c r="NPN1" s="1688"/>
      <c r="NPO1" s="1688"/>
      <c r="NPP1" s="1688"/>
      <c r="NPQ1" s="1688"/>
      <c r="NPR1" s="1688"/>
      <c r="NPS1" s="1688"/>
      <c r="NPT1" s="1688"/>
      <c r="NPU1" s="1688"/>
      <c r="NPV1" s="1688"/>
      <c r="NPW1" s="1688"/>
      <c r="NPX1" s="1688"/>
      <c r="NPY1" s="1688"/>
      <c r="NPZ1" s="1688"/>
      <c r="NQA1" s="1688"/>
      <c r="NQB1" s="1688"/>
      <c r="NQC1" s="1688"/>
      <c r="NQD1" s="1688"/>
      <c r="NQE1" s="1688"/>
      <c r="NQF1" s="1688"/>
      <c r="NQG1" s="1688"/>
      <c r="NQH1" s="1688"/>
      <c r="NQI1" s="1688"/>
      <c r="NQJ1" s="1688"/>
      <c r="NQK1" s="1688"/>
      <c r="NQL1" s="1688"/>
      <c r="NQM1" s="1688"/>
      <c r="NQN1" s="1688"/>
      <c r="NQO1" s="1688"/>
      <c r="NQP1" s="1688"/>
      <c r="NQQ1" s="1688"/>
      <c r="NQR1" s="1688"/>
      <c r="NQS1" s="1688"/>
      <c r="NQT1" s="1688"/>
      <c r="NQU1" s="1688"/>
      <c r="NQV1" s="1688"/>
      <c r="NQW1" s="1688"/>
      <c r="NQX1" s="1688"/>
      <c r="NQY1" s="1688"/>
      <c r="NQZ1" s="1688"/>
      <c r="NRA1" s="1688"/>
      <c r="NRB1" s="1688"/>
      <c r="NRC1" s="1688"/>
      <c r="NRD1" s="1688"/>
      <c r="NRE1" s="1688"/>
      <c r="NRF1" s="1688"/>
      <c r="NRG1" s="1688"/>
      <c r="NRH1" s="1688"/>
      <c r="NRI1" s="1688"/>
      <c r="NRJ1" s="1688"/>
      <c r="NRK1" s="1688"/>
      <c r="NRL1" s="1688"/>
      <c r="NRM1" s="1688"/>
      <c r="NRN1" s="1688"/>
      <c r="NRO1" s="1688"/>
      <c r="NRP1" s="1688"/>
      <c r="NRQ1" s="1688"/>
      <c r="NRR1" s="1688"/>
      <c r="NRS1" s="1688"/>
      <c r="NRT1" s="1688"/>
      <c r="NRU1" s="1688"/>
      <c r="NRV1" s="1688"/>
      <c r="NRW1" s="1688"/>
      <c r="NRX1" s="1688"/>
      <c r="NRY1" s="1688"/>
      <c r="NRZ1" s="1688"/>
      <c r="NSA1" s="1688"/>
      <c r="NSB1" s="1688"/>
      <c r="NSC1" s="1688"/>
      <c r="NSD1" s="1688"/>
      <c r="NSE1" s="1688"/>
      <c r="NSF1" s="1688"/>
      <c r="NSG1" s="1688"/>
      <c r="NSH1" s="1688"/>
      <c r="NSI1" s="1688"/>
      <c r="NSJ1" s="1688"/>
      <c r="NSK1" s="1688"/>
      <c r="NSL1" s="1688"/>
      <c r="NSM1" s="1688"/>
      <c r="NSN1" s="1688"/>
      <c r="NSO1" s="1688"/>
      <c r="NSP1" s="1688"/>
      <c r="NSQ1" s="1688"/>
      <c r="NSR1" s="1688"/>
      <c r="NSS1" s="1688"/>
      <c r="NST1" s="1688"/>
      <c r="NSU1" s="1688"/>
      <c r="NSV1" s="1688"/>
      <c r="NSW1" s="1688"/>
      <c r="NSX1" s="1688"/>
      <c r="NSY1" s="1688"/>
      <c r="NSZ1" s="1688"/>
      <c r="NTA1" s="1688"/>
      <c r="NTB1" s="1688"/>
      <c r="NTC1" s="1688"/>
      <c r="NTD1" s="1688"/>
      <c r="NTE1" s="1688"/>
      <c r="NTF1" s="1688"/>
      <c r="NTG1" s="1688"/>
      <c r="NTH1" s="1688"/>
      <c r="NTI1" s="1688"/>
      <c r="NTJ1" s="1688"/>
      <c r="NTK1" s="1688"/>
      <c r="NTL1" s="1688"/>
      <c r="NTM1" s="1688"/>
      <c r="NTN1" s="1688"/>
      <c r="NTO1" s="1688"/>
      <c r="NTP1" s="1688"/>
      <c r="NTQ1" s="1688"/>
      <c r="NTR1" s="1688"/>
      <c r="NTS1" s="1688"/>
      <c r="NTT1" s="1688"/>
      <c r="NTU1" s="1688"/>
      <c r="NTV1" s="1688"/>
      <c r="NTW1" s="1688"/>
      <c r="NTX1" s="1688"/>
      <c r="NTY1" s="1688"/>
      <c r="NTZ1" s="1688"/>
      <c r="NUA1" s="1688"/>
      <c r="NUB1" s="1688"/>
      <c r="NUC1" s="1688"/>
      <c r="NUD1" s="1688"/>
      <c r="NUE1" s="1688"/>
      <c r="NUF1" s="1688"/>
      <c r="NUG1" s="1688"/>
      <c r="NUH1" s="1688"/>
      <c r="NUI1" s="1688"/>
      <c r="NUJ1" s="1688"/>
      <c r="NUK1" s="1688"/>
      <c r="NUL1" s="1688"/>
      <c r="NUM1" s="1688"/>
      <c r="NUN1" s="1688"/>
      <c r="NUO1" s="1688"/>
      <c r="NUP1" s="1688"/>
      <c r="NUQ1" s="1688"/>
      <c r="NUR1" s="1688"/>
      <c r="NUS1" s="1688"/>
      <c r="NUT1" s="1688"/>
      <c r="NUU1" s="1688"/>
      <c r="NUV1" s="1688"/>
      <c r="NUW1" s="1688"/>
      <c r="NUX1" s="1688"/>
      <c r="NUY1" s="1688"/>
      <c r="NUZ1" s="1688"/>
      <c r="NVA1" s="1688"/>
      <c r="NVB1" s="1688"/>
      <c r="NVC1" s="1688"/>
      <c r="NVD1" s="1688"/>
      <c r="NVE1" s="1688"/>
      <c r="NVF1" s="1688"/>
      <c r="NVG1" s="1688"/>
      <c r="NVH1" s="1688"/>
      <c r="NVI1" s="1688"/>
      <c r="NVJ1" s="1688"/>
      <c r="NVK1" s="1688"/>
      <c r="NVL1" s="1688"/>
      <c r="NVM1" s="1688"/>
      <c r="NVN1" s="1688"/>
      <c r="NVO1" s="1688"/>
      <c r="NVP1" s="1688"/>
      <c r="NVQ1" s="1688"/>
      <c r="NVR1" s="1688"/>
      <c r="NVS1" s="1688"/>
      <c r="NVT1" s="1688"/>
      <c r="NVU1" s="1688"/>
      <c r="NVV1" s="1688"/>
      <c r="NVW1" s="1688"/>
      <c r="NVX1" s="1688"/>
      <c r="NVY1" s="1688"/>
      <c r="NVZ1" s="1688"/>
      <c r="NWA1" s="1688"/>
      <c r="NWB1" s="1688"/>
      <c r="NWC1" s="1688"/>
      <c r="NWD1" s="1688"/>
      <c r="NWE1" s="1688"/>
      <c r="NWF1" s="1688"/>
      <c r="NWG1" s="1688"/>
      <c r="NWH1" s="1688"/>
      <c r="NWI1" s="1688"/>
      <c r="NWJ1" s="1688"/>
      <c r="NWK1" s="1688"/>
      <c r="NWL1" s="1688"/>
      <c r="NWM1" s="1688"/>
      <c r="NWN1" s="1688"/>
      <c r="NWO1" s="1688"/>
      <c r="NWP1" s="1688"/>
      <c r="NWQ1" s="1688"/>
      <c r="NWR1" s="1688"/>
      <c r="NWS1" s="1688"/>
      <c r="NWT1" s="1688"/>
      <c r="NWU1" s="1688"/>
      <c r="NWV1" s="1688"/>
      <c r="NWW1" s="1688"/>
      <c r="NWX1" s="1688"/>
      <c r="NWY1" s="1688"/>
      <c r="NWZ1" s="1688"/>
      <c r="NXA1" s="1688"/>
      <c r="NXB1" s="1688"/>
      <c r="NXC1" s="1688"/>
      <c r="NXD1" s="1688"/>
      <c r="NXE1" s="1688"/>
      <c r="NXF1" s="1688"/>
      <c r="NXG1" s="1688"/>
      <c r="NXH1" s="1688"/>
      <c r="NXI1" s="1688"/>
      <c r="NXJ1" s="1688"/>
      <c r="NXK1" s="1688"/>
      <c r="NXL1" s="1688"/>
      <c r="NXM1" s="1688"/>
      <c r="NXN1" s="1688"/>
      <c r="NXO1" s="1688"/>
      <c r="NXP1" s="1688"/>
      <c r="NXQ1" s="1688"/>
      <c r="NXR1" s="1688"/>
      <c r="NXS1" s="1688"/>
      <c r="NXT1" s="1688"/>
      <c r="NXU1" s="1688"/>
      <c r="NXV1" s="1688"/>
      <c r="NXW1" s="1688"/>
      <c r="NXX1" s="1688"/>
      <c r="NXY1" s="1688"/>
      <c r="NXZ1" s="1688"/>
      <c r="NYA1" s="1688"/>
      <c r="NYB1" s="1688"/>
      <c r="NYC1" s="1688"/>
      <c r="NYD1" s="1688"/>
      <c r="NYE1" s="1688"/>
      <c r="NYF1" s="1688"/>
      <c r="NYG1" s="1688"/>
      <c r="NYH1" s="1688"/>
      <c r="NYI1" s="1688"/>
      <c r="NYJ1" s="1688"/>
      <c r="NYK1" s="1688"/>
      <c r="NYL1" s="1688"/>
      <c r="NYM1" s="1688"/>
      <c r="NYN1" s="1688"/>
      <c r="NYO1" s="1688"/>
      <c r="NYP1" s="1688"/>
      <c r="NYQ1" s="1688"/>
      <c r="NYR1" s="1688"/>
      <c r="NYS1" s="1688"/>
      <c r="NYT1" s="1688"/>
      <c r="NYU1" s="1688"/>
      <c r="NYV1" s="1688"/>
      <c r="NYW1" s="1688"/>
      <c r="NYX1" s="1688"/>
      <c r="NYY1" s="1688"/>
      <c r="NYZ1" s="1688"/>
      <c r="NZA1" s="1688"/>
      <c r="NZB1" s="1688"/>
      <c r="NZC1" s="1688"/>
      <c r="NZD1" s="1688"/>
      <c r="NZE1" s="1688"/>
      <c r="NZF1" s="1688"/>
      <c r="NZG1" s="1688"/>
      <c r="NZH1" s="1688"/>
      <c r="NZI1" s="1688"/>
      <c r="NZJ1" s="1688"/>
      <c r="NZK1" s="1688"/>
      <c r="NZL1" s="1688"/>
      <c r="NZM1" s="1688"/>
      <c r="NZN1" s="1688"/>
      <c r="NZO1" s="1688"/>
      <c r="NZP1" s="1688"/>
      <c r="NZQ1" s="1688"/>
      <c r="NZR1" s="1688"/>
      <c r="NZS1" s="1688"/>
      <c r="NZT1" s="1688"/>
      <c r="NZU1" s="1688"/>
      <c r="NZV1" s="1688"/>
      <c r="NZW1" s="1688"/>
      <c r="NZX1" s="1688"/>
      <c r="NZY1" s="1688"/>
      <c r="NZZ1" s="1688"/>
      <c r="OAA1" s="1688"/>
      <c r="OAB1" s="1688"/>
      <c r="OAC1" s="1688"/>
      <c r="OAD1" s="1688"/>
      <c r="OAE1" s="1688"/>
      <c r="OAF1" s="1688"/>
      <c r="OAG1" s="1688"/>
      <c r="OAH1" s="1688"/>
      <c r="OAI1" s="1688"/>
      <c r="OAJ1" s="1688"/>
      <c r="OAK1" s="1688"/>
      <c r="OAL1" s="1688"/>
      <c r="OAM1" s="1688"/>
      <c r="OAN1" s="1688"/>
      <c r="OAO1" s="1688"/>
      <c r="OAP1" s="1688"/>
      <c r="OAQ1" s="1688"/>
      <c r="OAR1" s="1688"/>
      <c r="OAS1" s="1688"/>
      <c r="OAT1" s="1688"/>
      <c r="OAU1" s="1688"/>
      <c r="OAV1" s="1688"/>
      <c r="OAW1" s="1688"/>
      <c r="OAX1" s="1688"/>
      <c r="OAY1" s="1688"/>
      <c r="OAZ1" s="1688"/>
      <c r="OBA1" s="1688"/>
      <c r="OBB1" s="1688"/>
      <c r="OBC1" s="1688"/>
      <c r="OBD1" s="1688"/>
      <c r="OBE1" s="1688"/>
      <c r="OBF1" s="1688"/>
      <c r="OBG1" s="1688"/>
      <c r="OBH1" s="1688"/>
      <c r="OBI1" s="1688"/>
      <c r="OBJ1" s="1688"/>
      <c r="OBK1" s="1688"/>
      <c r="OBL1" s="1688"/>
      <c r="OBM1" s="1688"/>
      <c r="OBN1" s="1688"/>
      <c r="OBO1" s="1688"/>
      <c r="OBP1" s="1688"/>
      <c r="OBQ1" s="1688"/>
      <c r="OBR1" s="1688"/>
      <c r="OBS1" s="1688"/>
      <c r="OBT1" s="1688"/>
      <c r="OBU1" s="1688"/>
      <c r="OBV1" s="1688"/>
      <c r="OBW1" s="1688"/>
      <c r="OBX1" s="1688"/>
      <c r="OBY1" s="1688"/>
      <c r="OBZ1" s="1688"/>
      <c r="OCA1" s="1688"/>
      <c r="OCB1" s="1688"/>
      <c r="OCC1" s="1688"/>
      <c r="OCD1" s="1688"/>
      <c r="OCE1" s="1688"/>
      <c r="OCF1" s="1688"/>
      <c r="OCG1" s="1688"/>
      <c r="OCH1" s="1688"/>
      <c r="OCI1" s="1688"/>
      <c r="OCJ1" s="1688"/>
      <c r="OCK1" s="1688"/>
      <c r="OCL1" s="1688"/>
      <c r="OCM1" s="1688"/>
      <c r="OCN1" s="1688"/>
      <c r="OCO1" s="1688"/>
      <c r="OCP1" s="1688"/>
      <c r="OCQ1" s="1688"/>
      <c r="OCR1" s="1688"/>
      <c r="OCS1" s="1688"/>
      <c r="OCT1" s="1688"/>
      <c r="OCU1" s="1688"/>
      <c r="OCV1" s="1688"/>
      <c r="OCW1" s="1688"/>
      <c r="OCX1" s="1688"/>
      <c r="OCY1" s="1688"/>
      <c r="OCZ1" s="1688"/>
      <c r="ODA1" s="1688"/>
      <c r="ODB1" s="1688"/>
      <c r="ODC1" s="1688"/>
      <c r="ODD1" s="1688"/>
      <c r="ODE1" s="1688"/>
      <c r="ODF1" s="1688"/>
      <c r="ODG1" s="1688"/>
      <c r="ODH1" s="1688"/>
      <c r="ODI1" s="1688"/>
      <c r="ODJ1" s="1688"/>
      <c r="ODK1" s="1688"/>
      <c r="ODL1" s="1688"/>
      <c r="ODM1" s="1688"/>
      <c r="ODN1" s="1688"/>
      <c r="ODO1" s="1688"/>
      <c r="ODP1" s="1688"/>
      <c r="ODQ1" s="1688"/>
      <c r="ODR1" s="1688"/>
      <c r="ODS1" s="1688"/>
      <c r="ODT1" s="1688"/>
      <c r="ODU1" s="1688"/>
      <c r="ODV1" s="1688"/>
      <c r="ODW1" s="1688"/>
      <c r="ODX1" s="1688"/>
      <c r="ODY1" s="1688"/>
      <c r="ODZ1" s="1688"/>
      <c r="OEA1" s="1688"/>
      <c r="OEB1" s="1688"/>
      <c r="OEC1" s="1688"/>
      <c r="OED1" s="1688"/>
      <c r="OEE1" s="1688"/>
      <c r="OEF1" s="1688"/>
      <c r="OEG1" s="1688"/>
      <c r="OEH1" s="1688"/>
      <c r="OEI1" s="1688"/>
      <c r="OEJ1" s="1688"/>
      <c r="OEK1" s="1688"/>
      <c r="OEL1" s="1688"/>
      <c r="OEM1" s="1688"/>
      <c r="OEN1" s="1688"/>
      <c r="OEO1" s="1688"/>
      <c r="OEP1" s="1688"/>
      <c r="OEQ1" s="1688"/>
      <c r="OER1" s="1688"/>
      <c r="OES1" s="1688"/>
      <c r="OET1" s="1688"/>
      <c r="OEU1" s="1688"/>
      <c r="OEV1" s="1688"/>
      <c r="OEW1" s="1688"/>
      <c r="OEX1" s="1688"/>
      <c r="OEY1" s="1688"/>
      <c r="OEZ1" s="1688"/>
      <c r="OFA1" s="1688"/>
      <c r="OFB1" s="1688"/>
      <c r="OFC1" s="1688"/>
      <c r="OFD1" s="1688"/>
      <c r="OFE1" s="1688"/>
      <c r="OFF1" s="1688"/>
      <c r="OFG1" s="1688"/>
      <c r="OFH1" s="1688"/>
      <c r="OFI1" s="1688"/>
      <c r="OFJ1" s="1688"/>
      <c r="OFK1" s="1688"/>
      <c r="OFL1" s="1688"/>
      <c r="OFM1" s="1688"/>
      <c r="OFN1" s="1688"/>
      <c r="OFO1" s="1688"/>
      <c r="OFP1" s="1688"/>
      <c r="OFQ1" s="1688"/>
      <c r="OFR1" s="1688"/>
      <c r="OFS1" s="1688"/>
      <c r="OFT1" s="1688"/>
      <c r="OFU1" s="1688"/>
      <c r="OFV1" s="1688"/>
      <c r="OFW1" s="1688"/>
      <c r="OFX1" s="1688"/>
      <c r="OFY1" s="1688"/>
      <c r="OFZ1" s="1688"/>
      <c r="OGA1" s="1688"/>
      <c r="OGB1" s="1688"/>
      <c r="OGC1" s="1688"/>
      <c r="OGD1" s="1688"/>
      <c r="OGE1" s="1688"/>
      <c r="OGF1" s="1688"/>
      <c r="OGG1" s="1688"/>
      <c r="OGH1" s="1688"/>
      <c r="OGI1" s="1688"/>
      <c r="OGJ1" s="1688"/>
      <c r="OGK1" s="1688"/>
      <c r="OGL1" s="1688"/>
      <c r="OGM1" s="1688"/>
      <c r="OGN1" s="1688"/>
      <c r="OGO1" s="1688"/>
      <c r="OGP1" s="1688"/>
      <c r="OGQ1" s="1688"/>
      <c r="OGR1" s="1688"/>
      <c r="OGS1" s="1688"/>
      <c r="OGT1" s="1688"/>
      <c r="OGU1" s="1688"/>
      <c r="OGV1" s="1688"/>
      <c r="OGW1" s="1688"/>
      <c r="OGX1" s="1688"/>
      <c r="OGY1" s="1688"/>
      <c r="OGZ1" s="1688"/>
      <c r="OHA1" s="1688"/>
      <c r="OHB1" s="1688"/>
      <c r="OHC1" s="1688"/>
      <c r="OHD1" s="1688"/>
      <c r="OHE1" s="1688"/>
      <c r="OHF1" s="1688"/>
      <c r="OHG1" s="1688"/>
      <c r="OHH1" s="1688"/>
      <c r="OHI1" s="1688"/>
      <c r="OHJ1" s="1688"/>
      <c r="OHK1" s="1688"/>
      <c r="OHL1" s="1688"/>
      <c r="OHM1" s="1688"/>
      <c r="OHN1" s="1688"/>
      <c r="OHO1" s="1688"/>
      <c r="OHP1" s="1688"/>
      <c r="OHQ1" s="1688"/>
      <c r="OHR1" s="1688"/>
      <c r="OHS1" s="1688"/>
      <c r="OHT1" s="1688"/>
      <c r="OHU1" s="1688"/>
      <c r="OHV1" s="1688"/>
      <c r="OHW1" s="1688"/>
      <c r="OHX1" s="1688"/>
      <c r="OHY1" s="1688"/>
      <c r="OHZ1" s="1688"/>
      <c r="OIA1" s="1688"/>
      <c r="OIB1" s="1688"/>
      <c r="OIC1" s="1688"/>
      <c r="OID1" s="1688"/>
      <c r="OIE1" s="1688"/>
      <c r="OIF1" s="1688"/>
      <c r="OIG1" s="1688"/>
      <c r="OIH1" s="1688"/>
      <c r="OII1" s="1688"/>
      <c r="OIJ1" s="1688"/>
      <c r="OIK1" s="1688"/>
      <c r="OIL1" s="1688"/>
      <c r="OIM1" s="1688"/>
      <c r="OIN1" s="1688"/>
      <c r="OIO1" s="1688"/>
      <c r="OIP1" s="1688"/>
      <c r="OIQ1" s="1688"/>
      <c r="OIR1" s="1688"/>
      <c r="OIS1" s="1688"/>
      <c r="OIT1" s="1688"/>
      <c r="OIU1" s="1688"/>
      <c r="OIV1" s="1688"/>
      <c r="OIW1" s="1688"/>
      <c r="OIX1" s="1688"/>
      <c r="OIY1" s="1688"/>
      <c r="OIZ1" s="1688"/>
      <c r="OJA1" s="1688"/>
      <c r="OJB1" s="1688"/>
      <c r="OJC1" s="1688"/>
      <c r="OJD1" s="1688"/>
      <c r="OJE1" s="1688"/>
      <c r="OJF1" s="1688"/>
      <c r="OJG1" s="1688"/>
      <c r="OJH1" s="1688"/>
      <c r="OJI1" s="1688"/>
      <c r="OJJ1" s="1688"/>
      <c r="OJK1" s="1688"/>
      <c r="OJL1" s="1688"/>
      <c r="OJM1" s="1688"/>
      <c r="OJN1" s="1688"/>
      <c r="OJO1" s="1688"/>
      <c r="OJP1" s="1688"/>
      <c r="OJQ1" s="1688"/>
      <c r="OJR1" s="1688"/>
      <c r="OJS1" s="1688"/>
      <c r="OJT1" s="1688"/>
      <c r="OJU1" s="1688"/>
      <c r="OJV1" s="1688"/>
      <c r="OJW1" s="1688"/>
      <c r="OJX1" s="1688"/>
      <c r="OJY1" s="1688"/>
      <c r="OJZ1" s="1688"/>
      <c r="OKA1" s="1688"/>
      <c r="OKB1" s="1688"/>
      <c r="OKC1" s="1688"/>
      <c r="OKD1" s="1688"/>
      <c r="OKE1" s="1688"/>
      <c r="OKF1" s="1688"/>
      <c r="OKG1" s="1688"/>
      <c r="OKH1" s="1688"/>
      <c r="OKI1" s="1688"/>
      <c r="OKJ1" s="1688"/>
      <c r="OKK1" s="1688"/>
      <c r="OKL1" s="1688"/>
      <c r="OKM1" s="1688"/>
      <c r="OKN1" s="1688"/>
      <c r="OKO1" s="1688"/>
      <c r="OKP1" s="1688"/>
      <c r="OKQ1" s="1688"/>
      <c r="OKR1" s="1688"/>
      <c r="OKS1" s="1688"/>
      <c r="OKT1" s="1688"/>
      <c r="OKU1" s="1688"/>
      <c r="OKV1" s="1688"/>
      <c r="OKW1" s="1688"/>
      <c r="OKX1" s="1688"/>
      <c r="OKY1" s="1688"/>
      <c r="OKZ1" s="1688"/>
      <c r="OLA1" s="1688"/>
      <c r="OLB1" s="1688"/>
      <c r="OLC1" s="1688"/>
      <c r="OLD1" s="1688"/>
      <c r="OLE1" s="1688"/>
      <c r="OLF1" s="1688"/>
      <c r="OLG1" s="1688"/>
      <c r="OLH1" s="1688"/>
      <c r="OLI1" s="1688"/>
      <c r="OLJ1" s="1688"/>
      <c r="OLK1" s="1688"/>
      <c r="OLL1" s="1688"/>
      <c r="OLM1" s="1688"/>
      <c r="OLN1" s="1688"/>
      <c r="OLO1" s="1688"/>
      <c r="OLP1" s="1688"/>
      <c r="OLQ1" s="1688"/>
      <c r="OLR1" s="1688"/>
      <c r="OLS1" s="1688"/>
      <c r="OLT1" s="1688"/>
      <c r="OLU1" s="1688"/>
      <c r="OLV1" s="1688"/>
      <c r="OLW1" s="1688"/>
      <c r="OLX1" s="1688"/>
      <c r="OLY1" s="1688"/>
      <c r="OLZ1" s="1688"/>
      <c r="OMA1" s="1688"/>
      <c r="OMB1" s="1688"/>
      <c r="OMC1" s="1688"/>
      <c r="OMD1" s="1688"/>
      <c r="OME1" s="1688"/>
      <c r="OMF1" s="1688"/>
      <c r="OMG1" s="1688"/>
      <c r="OMH1" s="1688"/>
      <c r="OMI1" s="1688"/>
      <c r="OMJ1" s="1688"/>
      <c r="OMK1" s="1688"/>
      <c r="OML1" s="1688"/>
      <c r="OMM1" s="1688"/>
      <c r="OMN1" s="1688"/>
      <c r="OMO1" s="1688"/>
      <c r="OMP1" s="1688"/>
      <c r="OMQ1" s="1688"/>
      <c r="OMR1" s="1688"/>
      <c r="OMS1" s="1688"/>
      <c r="OMT1" s="1688"/>
      <c r="OMU1" s="1688"/>
      <c r="OMV1" s="1688"/>
      <c r="OMW1" s="1688"/>
      <c r="OMX1" s="1688"/>
      <c r="OMY1" s="1688"/>
      <c r="OMZ1" s="1688"/>
      <c r="ONA1" s="1688"/>
      <c r="ONB1" s="1688"/>
      <c r="ONC1" s="1688"/>
      <c r="OND1" s="1688"/>
      <c r="ONE1" s="1688"/>
      <c r="ONF1" s="1688"/>
      <c r="ONG1" s="1688"/>
      <c r="ONH1" s="1688"/>
      <c r="ONI1" s="1688"/>
      <c r="ONJ1" s="1688"/>
      <c r="ONK1" s="1688"/>
      <c r="ONL1" s="1688"/>
      <c r="ONM1" s="1688"/>
      <c r="ONN1" s="1688"/>
      <c r="ONO1" s="1688"/>
      <c r="ONP1" s="1688"/>
      <c r="ONQ1" s="1688"/>
      <c r="ONR1" s="1688"/>
      <c r="ONS1" s="1688"/>
      <c r="ONT1" s="1688"/>
      <c r="ONU1" s="1688"/>
      <c r="ONV1" s="1688"/>
      <c r="ONW1" s="1688"/>
      <c r="ONX1" s="1688"/>
      <c r="ONY1" s="1688"/>
      <c r="ONZ1" s="1688"/>
      <c r="OOA1" s="1688"/>
      <c r="OOB1" s="1688"/>
      <c r="OOC1" s="1688"/>
      <c r="OOD1" s="1688"/>
      <c r="OOE1" s="1688"/>
      <c r="OOF1" s="1688"/>
      <c r="OOG1" s="1688"/>
      <c r="OOH1" s="1688"/>
      <c r="OOI1" s="1688"/>
      <c r="OOJ1" s="1688"/>
      <c r="OOK1" s="1688"/>
      <c r="OOL1" s="1688"/>
      <c r="OOM1" s="1688"/>
      <c r="OON1" s="1688"/>
      <c r="OOO1" s="1688"/>
      <c r="OOP1" s="1688"/>
      <c r="OOQ1" s="1688"/>
      <c r="OOR1" s="1688"/>
      <c r="OOS1" s="1688"/>
      <c r="OOT1" s="1688"/>
      <c r="OOU1" s="1688"/>
      <c r="OOV1" s="1688"/>
      <c r="OOW1" s="1688"/>
      <c r="OOX1" s="1688"/>
      <c r="OOY1" s="1688"/>
      <c r="OOZ1" s="1688"/>
      <c r="OPA1" s="1688"/>
      <c r="OPB1" s="1688"/>
      <c r="OPC1" s="1688"/>
      <c r="OPD1" s="1688"/>
      <c r="OPE1" s="1688"/>
      <c r="OPF1" s="1688"/>
      <c r="OPG1" s="1688"/>
      <c r="OPH1" s="1688"/>
      <c r="OPI1" s="1688"/>
      <c r="OPJ1" s="1688"/>
      <c r="OPK1" s="1688"/>
      <c r="OPL1" s="1688"/>
      <c r="OPM1" s="1688"/>
      <c r="OPN1" s="1688"/>
      <c r="OPO1" s="1688"/>
      <c r="OPP1" s="1688"/>
      <c r="OPQ1" s="1688"/>
      <c r="OPR1" s="1688"/>
      <c r="OPS1" s="1688"/>
      <c r="OPT1" s="1688"/>
      <c r="OPU1" s="1688"/>
      <c r="OPV1" s="1688"/>
      <c r="OPW1" s="1688"/>
      <c r="OPX1" s="1688"/>
      <c r="OPY1" s="1688"/>
      <c r="OPZ1" s="1688"/>
      <c r="OQA1" s="1688"/>
      <c r="OQB1" s="1688"/>
      <c r="OQC1" s="1688"/>
      <c r="OQD1" s="1688"/>
      <c r="OQE1" s="1688"/>
      <c r="OQF1" s="1688"/>
      <c r="OQG1" s="1688"/>
      <c r="OQH1" s="1688"/>
      <c r="OQI1" s="1688"/>
      <c r="OQJ1" s="1688"/>
      <c r="OQK1" s="1688"/>
      <c r="OQL1" s="1688"/>
      <c r="OQM1" s="1688"/>
      <c r="OQN1" s="1688"/>
      <c r="OQO1" s="1688"/>
      <c r="OQP1" s="1688"/>
      <c r="OQQ1" s="1688"/>
      <c r="OQR1" s="1688"/>
      <c r="OQS1" s="1688"/>
      <c r="OQT1" s="1688"/>
      <c r="OQU1" s="1688"/>
      <c r="OQV1" s="1688"/>
      <c r="OQW1" s="1688"/>
      <c r="OQX1" s="1688"/>
      <c r="OQY1" s="1688"/>
      <c r="OQZ1" s="1688"/>
      <c r="ORA1" s="1688"/>
      <c r="ORB1" s="1688"/>
      <c r="ORC1" s="1688"/>
      <c r="ORD1" s="1688"/>
      <c r="ORE1" s="1688"/>
      <c r="ORF1" s="1688"/>
      <c r="ORG1" s="1688"/>
      <c r="ORH1" s="1688"/>
      <c r="ORI1" s="1688"/>
      <c r="ORJ1" s="1688"/>
      <c r="ORK1" s="1688"/>
      <c r="ORL1" s="1688"/>
      <c r="ORM1" s="1688"/>
      <c r="ORN1" s="1688"/>
      <c r="ORO1" s="1688"/>
      <c r="ORP1" s="1688"/>
      <c r="ORQ1" s="1688"/>
      <c r="ORR1" s="1688"/>
      <c r="ORS1" s="1688"/>
      <c r="ORT1" s="1688"/>
      <c r="ORU1" s="1688"/>
      <c r="ORV1" s="1688"/>
      <c r="ORW1" s="1688"/>
      <c r="ORX1" s="1688"/>
      <c r="ORY1" s="1688"/>
      <c r="ORZ1" s="1688"/>
      <c r="OSA1" s="1688"/>
      <c r="OSB1" s="1688"/>
      <c r="OSC1" s="1688"/>
      <c r="OSD1" s="1688"/>
      <c r="OSE1" s="1688"/>
      <c r="OSF1" s="1688"/>
      <c r="OSG1" s="1688"/>
      <c r="OSH1" s="1688"/>
      <c r="OSI1" s="1688"/>
      <c r="OSJ1" s="1688"/>
      <c r="OSK1" s="1688"/>
      <c r="OSL1" s="1688"/>
      <c r="OSM1" s="1688"/>
      <c r="OSN1" s="1688"/>
      <c r="OSO1" s="1688"/>
      <c r="OSP1" s="1688"/>
      <c r="OSQ1" s="1688"/>
      <c r="OSR1" s="1688"/>
      <c r="OSS1" s="1688"/>
      <c r="OST1" s="1688"/>
      <c r="OSU1" s="1688"/>
      <c r="OSV1" s="1688"/>
      <c r="OSW1" s="1688"/>
      <c r="OSX1" s="1688"/>
      <c r="OSY1" s="1688"/>
      <c r="OSZ1" s="1688"/>
      <c r="OTA1" s="1688"/>
      <c r="OTB1" s="1688"/>
      <c r="OTC1" s="1688"/>
      <c r="OTD1" s="1688"/>
      <c r="OTE1" s="1688"/>
      <c r="OTF1" s="1688"/>
      <c r="OTG1" s="1688"/>
      <c r="OTH1" s="1688"/>
      <c r="OTI1" s="1688"/>
      <c r="OTJ1" s="1688"/>
      <c r="OTK1" s="1688"/>
      <c r="OTL1" s="1688"/>
      <c r="OTM1" s="1688"/>
      <c r="OTN1" s="1688"/>
      <c r="OTO1" s="1688"/>
      <c r="OTP1" s="1688"/>
      <c r="OTQ1" s="1688"/>
      <c r="OTR1" s="1688"/>
      <c r="OTS1" s="1688"/>
      <c r="OTT1" s="1688"/>
      <c r="OTU1" s="1688"/>
      <c r="OTV1" s="1688"/>
      <c r="OTW1" s="1688"/>
      <c r="OTX1" s="1688"/>
      <c r="OTY1" s="1688"/>
      <c r="OTZ1" s="1688"/>
      <c r="OUA1" s="1688"/>
      <c r="OUB1" s="1688"/>
      <c r="OUC1" s="1688"/>
      <c r="OUD1" s="1688"/>
      <c r="OUE1" s="1688"/>
      <c r="OUF1" s="1688"/>
      <c r="OUG1" s="1688"/>
      <c r="OUH1" s="1688"/>
      <c r="OUI1" s="1688"/>
      <c r="OUJ1" s="1688"/>
      <c r="OUK1" s="1688"/>
      <c r="OUL1" s="1688"/>
      <c r="OUM1" s="1688"/>
      <c r="OUN1" s="1688"/>
      <c r="OUO1" s="1688"/>
      <c r="OUP1" s="1688"/>
      <c r="OUQ1" s="1688"/>
      <c r="OUR1" s="1688"/>
      <c r="OUS1" s="1688"/>
      <c r="OUT1" s="1688"/>
      <c r="OUU1" s="1688"/>
      <c r="OUV1" s="1688"/>
      <c r="OUW1" s="1688"/>
      <c r="OUX1" s="1688"/>
      <c r="OUY1" s="1688"/>
      <c r="OUZ1" s="1688"/>
      <c r="OVA1" s="1688"/>
      <c r="OVB1" s="1688"/>
      <c r="OVC1" s="1688"/>
      <c r="OVD1" s="1688"/>
      <c r="OVE1" s="1688"/>
      <c r="OVF1" s="1688"/>
      <c r="OVG1" s="1688"/>
      <c r="OVH1" s="1688"/>
      <c r="OVI1" s="1688"/>
      <c r="OVJ1" s="1688"/>
      <c r="OVK1" s="1688"/>
      <c r="OVL1" s="1688"/>
      <c r="OVM1" s="1688"/>
      <c r="OVN1" s="1688"/>
      <c r="OVO1" s="1688"/>
      <c r="OVP1" s="1688"/>
      <c r="OVQ1" s="1688"/>
      <c r="OVR1" s="1688"/>
      <c r="OVS1" s="1688"/>
      <c r="OVT1" s="1688"/>
      <c r="OVU1" s="1688"/>
      <c r="OVV1" s="1688"/>
      <c r="OVW1" s="1688"/>
      <c r="OVX1" s="1688"/>
      <c r="OVY1" s="1688"/>
      <c r="OVZ1" s="1688"/>
      <c r="OWA1" s="1688"/>
      <c r="OWB1" s="1688"/>
      <c r="OWC1" s="1688"/>
      <c r="OWD1" s="1688"/>
      <c r="OWE1" s="1688"/>
      <c r="OWF1" s="1688"/>
      <c r="OWG1" s="1688"/>
      <c r="OWH1" s="1688"/>
      <c r="OWI1" s="1688"/>
      <c r="OWJ1" s="1688"/>
      <c r="OWK1" s="1688"/>
      <c r="OWL1" s="1688"/>
      <c r="OWM1" s="1688"/>
      <c r="OWN1" s="1688"/>
      <c r="OWO1" s="1688"/>
      <c r="OWP1" s="1688"/>
      <c r="OWQ1" s="1688"/>
      <c r="OWR1" s="1688"/>
      <c r="OWS1" s="1688"/>
      <c r="OWT1" s="1688"/>
      <c r="OWU1" s="1688"/>
      <c r="OWV1" s="1688"/>
      <c r="OWW1" s="1688"/>
      <c r="OWX1" s="1688"/>
      <c r="OWY1" s="1688"/>
      <c r="OWZ1" s="1688"/>
      <c r="OXA1" s="1688"/>
      <c r="OXB1" s="1688"/>
      <c r="OXC1" s="1688"/>
      <c r="OXD1" s="1688"/>
      <c r="OXE1" s="1688"/>
      <c r="OXF1" s="1688"/>
      <c r="OXG1" s="1688"/>
      <c r="OXH1" s="1688"/>
      <c r="OXI1" s="1688"/>
      <c r="OXJ1" s="1688"/>
      <c r="OXK1" s="1688"/>
      <c r="OXL1" s="1688"/>
      <c r="OXM1" s="1688"/>
      <c r="OXN1" s="1688"/>
      <c r="OXO1" s="1688"/>
      <c r="OXP1" s="1688"/>
      <c r="OXQ1" s="1688"/>
      <c r="OXR1" s="1688"/>
      <c r="OXS1" s="1688"/>
      <c r="OXT1" s="1688"/>
      <c r="OXU1" s="1688"/>
      <c r="OXV1" s="1688"/>
      <c r="OXW1" s="1688"/>
      <c r="OXX1" s="1688"/>
      <c r="OXY1" s="1688"/>
      <c r="OXZ1" s="1688"/>
      <c r="OYA1" s="1688"/>
      <c r="OYB1" s="1688"/>
      <c r="OYC1" s="1688"/>
      <c r="OYD1" s="1688"/>
      <c r="OYE1" s="1688"/>
      <c r="OYF1" s="1688"/>
      <c r="OYG1" s="1688"/>
      <c r="OYH1" s="1688"/>
      <c r="OYI1" s="1688"/>
      <c r="OYJ1" s="1688"/>
      <c r="OYK1" s="1688"/>
      <c r="OYL1" s="1688"/>
      <c r="OYM1" s="1688"/>
      <c r="OYN1" s="1688"/>
      <c r="OYO1" s="1688"/>
      <c r="OYP1" s="1688"/>
      <c r="OYQ1" s="1688"/>
      <c r="OYR1" s="1688"/>
      <c r="OYS1" s="1688"/>
      <c r="OYT1" s="1688"/>
      <c r="OYU1" s="1688"/>
      <c r="OYV1" s="1688"/>
      <c r="OYW1" s="1688"/>
      <c r="OYX1" s="1688"/>
      <c r="OYY1" s="1688"/>
      <c r="OYZ1" s="1688"/>
      <c r="OZA1" s="1688"/>
      <c r="OZB1" s="1688"/>
      <c r="OZC1" s="1688"/>
      <c r="OZD1" s="1688"/>
      <c r="OZE1" s="1688"/>
      <c r="OZF1" s="1688"/>
      <c r="OZG1" s="1688"/>
      <c r="OZH1" s="1688"/>
      <c r="OZI1" s="1688"/>
      <c r="OZJ1" s="1688"/>
      <c r="OZK1" s="1688"/>
      <c r="OZL1" s="1688"/>
      <c r="OZM1" s="1688"/>
      <c r="OZN1" s="1688"/>
      <c r="OZO1" s="1688"/>
      <c r="OZP1" s="1688"/>
      <c r="OZQ1" s="1688"/>
      <c r="OZR1" s="1688"/>
      <c r="OZS1" s="1688"/>
      <c r="OZT1" s="1688"/>
      <c r="OZU1" s="1688"/>
      <c r="OZV1" s="1688"/>
      <c r="OZW1" s="1688"/>
      <c r="OZX1" s="1688"/>
      <c r="OZY1" s="1688"/>
      <c r="OZZ1" s="1688"/>
      <c r="PAA1" s="1688"/>
      <c r="PAB1" s="1688"/>
      <c r="PAC1" s="1688"/>
      <c r="PAD1" s="1688"/>
      <c r="PAE1" s="1688"/>
      <c r="PAF1" s="1688"/>
      <c r="PAG1" s="1688"/>
      <c r="PAH1" s="1688"/>
      <c r="PAI1" s="1688"/>
      <c r="PAJ1" s="1688"/>
      <c r="PAK1" s="1688"/>
      <c r="PAL1" s="1688"/>
      <c r="PAM1" s="1688"/>
      <c r="PAN1" s="1688"/>
      <c r="PAO1" s="1688"/>
      <c r="PAP1" s="1688"/>
      <c r="PAQ1" s="1688"/>
      <c r="PAR1" s="1688"/>
      <c r="PAS1" s="1688"/>
      <c r="PAT1" s="1688"/>
      <c r="PAU1" s="1688"/>
      <c r="PAV1" s="1688"/>
      <c r="PAW1" s="1688"/>
      <c r="PAX1" s="1688"/>
      <c r="PAY1" s="1688"/>
      <c r="PAZ1" s="1688"/>
      <c r="PBA1" s="1688"/>
      <c r="PBB1" s="1688"/>
      <c r="PBC1" s="1688"/>
      <c r="PBD1" s="1688"/>
      <c r="PBE1" s="1688"/>
      <c r="PBF1" s="1688"/>
      <c r="PBG1" s="1688"/>
      <c r="PBH1" s="1688"/>
      <c r="PBI1" s="1688"/>
      <c r="PBJ1" s="1688"/>
      <c r="PBK1" s="1688"/>
      <c r="PBL1" s="1688"/>
      <c r="PBM1" s="1688"/>
      <c r="PBN1" s="1688"/>
      <c r="PBO1" s="1688"/>
      <c r="PBP1" s="1688"/>
      <c r="PBQ1" s="1688"/>
      <c r="PBR1" s="1688"/>
      <c r="PBS1" s="1688"/>
      <c r="PBT1" s="1688"/>
      <c r="PBU1" s="1688"/>
      <c r="PBV1" s="1688"/>
      <c r="PBW1" s="1688"/>
      <c r="PBX1" s="1688"/>
      <c r="PBY1" s="1688"/>
      <c r="PBZ1" s="1688"/>
      <c r="PCA1" s="1688"/>
      <c r="PCB1" s="1688"/>
      <c r="PCC1" s="1688"/>
      <c r="PCD1" s="1688"/>
      <c r="PCE1" s="1688"/>
      <c r="PCF1" s="1688"/>
      <c r="PCG1" s="1688"/>
      <c r="PCH1" s="1688"/>
      <c r="PCI1" s="1688"/>
      <c r="PCJ1" s="1688"/>
      <c r="PCK1" s="1688"/>
      <c r="PCL1" s="1688"/>
      <c r="PCM1" s="1688"/>
      <c r="PCN1" s="1688"/>
      <c r="PCO1" s="1688"/>
      <c r="PCP1" s="1688"/>
      <c r="PCQ1" s="1688"/>
      <c r="PCR1" s="1688"/>
      <c r="PCS1" s="1688"/>
      <c r="PCT1" s="1688"/>
      <c r="PCU1" s="1688"/>
      <c r="PCV1" s="1688"/>
      <c r="PCW1" s="1688"/>
      <c r="PCX1" s="1688"/>
      <c r="PCY1" s="1688"/>
      <c r="PCZ1" s="1688"/>
      <c r="PDA1" s="1688"/>
      <c r="PDB1" s="1688"/>
      <c r="PDC1" s="1688"/>
      <c r="PDD1" s="1688"/>
      <c r="PDE1" s="1688"/>
      <c r="PDF1" s="1688"/>
      <c r="PDG1" s="1688"/>
      <c r="PDH1" s="1688"/>
      <c r="PDI1" s="1688"/>
      <c r="PDJ1" s="1688"/>
      <c r="PDK1" s="1688"/>
      <c r="PDL1" s="1688"/>
      <c r="PDM1" s="1688"/>
      <c r="PDN1" s="1688"/>
      <c r="PDO1" s="1688"/>
      <c r="PDP1" s="1688"/>
      <c r="PDQ1" s="1688"/>
      <c r="PDR1" s="1688"/>
      <c r="PDS1" s="1688"/>
      <c r="PDT1" s="1688"/>
      <c r="PDU1" s="1688"/>
      <c r="PDV1" s="1688"/>
      <c r="PDW1" s="1688"/>
      <c r="PDX1" s="1688"/>
      <c r="PDY1" s="1688"/>
      <c r="PDZ1" s="1688"/>
      <c r="PEA1" s="1688"/>
      <c r="PEB1" s="1688"/>
      <c r="PEC1" s="1688"/>
      <c r="PED1" s="1688"/>
      <c r="PEE1" s="1688"/>
      <c r="PEF1" s="1688"/>
      <c r="PEG1" s="1688"/>
      <c r="PEH1" s="1688"/>
      <c r="PEI1" s="1688"/>
      <c r="PEJ1" s="1688"/>
      <c r="PEK1" s="1688"/>
      <c r="PEL1" s="1688"/>
      <c r="PEM1" s="1688"/>
      <c r="PEN1" s="1688"/>
      <c r="PEO1" s="1688"/>
      <c r="PEP1" s="1688"/>
      <c r="PEQ1" s="1688"/>
      <c r="PER1" s="1688"/>
      <c r="PES1" s="1688"/>
      <c r="PET1" s="1688"/>
      <c r="PEU1" s="1688"/>
      <c r="PEV1" s="1688"/>
      <c r="PEW1" s="1688"/>
      <c r="PEX1" s="1688"/>
      <c r="PEY1" s="1688"/>
      <c r="PEZ1" s="1688"/>
      <c r="PFA1" s="1688"/>
      <c r="PFB1" s="1688"/>
      <c r="PFC1" s="1688"/>
      <c r="PFD1" s="1688"/>
      <c r="PFE1" s="1688"/>
      <c r="PFF1" s="1688"/>
      <c r="PFG1" s="1688"/>
      <c r="PFH1" s="1688"/>
      <c r="PFI1" s="1688"/>
      <c r="PFJ1" s="1688"/>
      <c r="PFK1" s="1688"/>
      <c r="PFL1" s="1688"/>
      <c r="PFM1" s="1688"/>
      <c r="PFN1" s="1688"/>
      <c r="PFO1" s="1688"/>
      <c r="PFP1" s="1688"/>
      <c r="PFQ1" s="1688"/>
      <c r="PFR1" s="1688"/>
      <c r="PFS1" s="1688"/>
      <c r="PFT1" s="1688"/>
      <c r="PFU1" s="1688"/>
      <c r="PFV1" s="1688"/>
      <c r="PFW1" s="1688"/>
      <c r="PFX1" s="1688"/>
      <c r="PFY1" s="1688"/>
      <c r="PFZ1" s="1688"/>
      <c r="PGA1" s="1688"/>
      <c r="PGB1" s="1688"/>
      <c r="PGC1" s="1688"/>
      <c r="PGD1" s="1688"/>
      <c r="PGE1" s="1688"/>
      <c r="PGF1" s="1688"/>
      <c r="PGG1" s="1688"/>
      <c r="PGH1" s="1688"/>
      <c r="PGI1" s="1688"/>
      <c r="PGJ1" s="1688"/>
      <c r="PGK1" s="1688"/>
      <c r="PGL1" s="1688"/>
      <c r="PGM1" s="1688"/>
      <c r="PGN1" s="1688"/>
      <c r="PGO1" s="1688"/>
      <c r="PGP1" s="1688"/>
      <c r="PGQ1" s="1688"/>
      <c r="PGR1" s="1688"/>
      <c r="PGS1" s="1688"/>
      <c r="PGT1" s="1688"/>
      <c r="PGU1" s="1688"/>
      <c r="PGV1" s="1688"/>
      <c r="PGW1" s="1688"/>
      <c r="PGX1" s="1688"/>
      <c r="PGY1" s="1688"/>
      <c r="PGZ1" s="1688"/>
      <c r="PHA1" s="1688"/>
      <c r="PHB1" s="1688"/>
      <c r="PHC1" s="1688"/>
      <c r="PHD1" s="1688"/>
      <c r="PHE1" s="1688"/>
      <c r="PHF1" s="1688"/>
      <c r="PHG1" s="1688"/>
      <c r="PHH1" s="1688"/>
      <c r="PHI1" s="1688"/>
      <c r="PHJ1" s="1688"/>
      <c r="PHK1" s="1688"/>
      <c r="PHL1" s="1688"/>
      <c r="PHM1" s="1688"/>
      <c r="PHN1" s="1688"/>
      <c r="PHO1" s="1688"/>
      <c r="PHP1" s="1688"/>
      <c r="PHQ1" s="1688"/>
      <c r="PHR1" s="1688"/>
      <c r="PHS1" s="1688"/>
      <c r="PHT1" s="1688"/>
      <c r="PHU1" s="1688"/>
      <c r="PHV1" s="1688"/>
      <c r="PHW1" s="1688"/>
      <c r="PHX1" s="1688"/>
      <c r="PHY1" s="1688"/>
      <c r="PHZ1" s="1688"/>
      <c r="PIA1" s="1688"/>
      <c r="PIB1" s="1688"/>
      <c r="PIC1" s="1688"/>
      <c r="PID1" s="1688"/>
      <c r="PIE1" s="1688"/>
      <c r="PIF1" s="1688"/>
      <c r="PIG1" s="1688"/>
      <c r="PIH1" s="1688"/>
      <c r="PII1" s="1688"/>
      <c r="PIJ1" s="1688"/>
      <c r="PIK1" s="1688"/>
      <c r="PIL1" s="1688"/>
      <c r="PIM1" s="1688"/>
      <c r="PIN1" s="1688"/>
      <c r="PIO1" s="1688"/>
      <c r="PIP1" s="1688"/>
      <c r="PIQ1" s="1688"/>
      <c r="PIR1" s="1688"/>
      <c r="PIS1" s="1688"/>
      <c r="PIT1" s="1688"/>
      <c r="PIU1" s="1688"/>
      <c r="PIV1" s="1688"/>
      <c r="PIW1" s="1688"/>
      <c r="PIX1" s="1688"/>
      <c r="PIY1" s="1688"/>
      <c r="PIZ1" s="1688"/>
      <c r="PJA1" s="1688"/>
      <c r="PJB1" s="1688"/>
      <c r="PJC1" s="1688"/>
      <c r="PJD1" s="1688"/>
      <c r="PJE1" s="1688"/>
      <c r="PJF1" s="1688"/>
      <c r="PJG1" s="1688"/>
      <c r="PJH1" s="1688"/>
      <c r="PJI1" s="1688"/>
      <c r="PJJ1" s="1688"/>
      <c r="PJK1" s="1688"/>
      <c r="PJL1" s="1688"/>
      <c r="PJM1" s="1688"/>
      <c r="PJN1" s="1688"/>
      <c r="PJO1" s="1688"/>
      <c r="PJP1" s="1688"/>
      <c r="PJQ1" s="1688"/>
      <c r="PJR1" s="1688"/>
      <c r="PJS1" s="1688"/>
      <c r="PJT1" s="1688"/>
      <c r="PJU1" s="1688"/>
      <c r="PJV1" s="1688"/>
      <c r="PJW1" s="1688"/>
      <c r="PJX1" s="1688"/>
      <c r="PJY1" s="1688"/>
      <c r="PJZ1" s="1688"/>
      <c r="PKA1" s="1688"/>
      <c r="PKB1" s="1688"/>
      <c r="PKC1" s="1688"/>
      <c r="PKD1" s="1688"/>
      <c r="PKE1" s="1688"/>
      <c r="PKF1" s="1688"/>
      <c r="PKG1" s="1688"/>
      <c r="PKH1" s="1688"/>
      <c r="PKI1" s="1688"/>
      <c r="PKJ1" s="1688"/>
      <c r="PKK1" s="1688"/>
      <c r="PKL1" s="1688"/>
      <c r="PKM1" s="1688"/>
      <c r="PKN1" s="1688"/>
      <c r="PKO1" s="1688"/>
      <c r="PKP1" s="1688"/>
      <c r="PKQ1" s="1688"/>
      <c r="PKR1" s="1688"/>
      <c r="PKS1" s="1688"/>
      <c r="PKT1" s="1688"/>
      <c r="PKU1" s="1688"/>
      <c r="PKV1" s="1688"/>
      <c r="PKW1" s="1688"/>
      <c r="PKX1" s="1688"/>
      <c r="PKY1" s="1688"/>
      <c r="PKZ1" s="1688"/>
      <c r="PLA1" s="1688"/>
      <c r="PLB1" s="1688"/>
      <c r="PLC1" s="1688"/>
      <c r="PLD1" s="1688"/>
      <c r="PLE1" s="1688"/>
      <c r="PLF1" s="1688"/>
      <c r="PLG1" s="1688"/>
      <c r="PLH1" s="1688"/>
      <c r="PLI1" s="1688"/>
      <c r="PLJ1" s="1688"/>
      <c r="PLK1" s="1688"/>
      <c r="PLL1" s="1688"/>
      <c r="PLM1" s="1688"/>
      <c r="PLN1" s="1688"/>
      <c r="PLO1" s="1688"/>
      <c r="PLP1" s="1688"/>
      <c r="PLQ1" s="1688"/>
      <c r="PLR1" s="1688"/>
      <c r="PLS1" s="1688"/>
      <c r="PLT1" s="1688"/>
      <c r="PLU1" s="1688"/>
      <c r="PLV1" s="1688"/>
      <c r="PLW1" s="1688"/>
      <c r="PLX1" s="1688"/>
      <c r="PLY1" s="1688"/>
      <c r="PLZ1" s="1688"/>
      <c r="PMA1" s="1688"/>
      <c r="PMB1" s="1688"/>
      <c r="PMC1" s="1688"/>
      <c r="PMD1" s="1688"/>
      <c r="PME1" s="1688"/>
      <c r="PMF1" s="1688"/>
      <c r="PMG1" s="1688"/>
      <c r="PMH1" s="1688"/>
      <c r="PMI1" s="1688"/>
      <c r="PMJ1" s="1688"/>
      <c r="PMK1" s="1688"/>
      <c r="PML1" s="1688"/>
      <c r="PMM1" s="1688"/>
      <c r="PMN1" s="1688"/>
      <c r="PMO1" s="1688"/>
      <c r="PMP1" s="1688"/>
      <c r="PMQ1" s="1688"/>
      <c r="PMR1" s="1688"/>
      <c r="PMS1" s="1688"/>
      <c r="PMT1" s="1688"/>
      <c r="PMU1" s="1688"/>
      <c r="PMV1" s="1688"/>
      <c r="PMW1" s="1688"/>
      <c r="PMX1" s="1688"/>
      <c r="PMY1" s="1688"/>
      <c r="PMZ1" s="1688"/>
      <c r="PNA1" s="1688"/>
      <c r="PNB1" s="1688"/>
      <c r="PNC1" s="1688"/>
      <c r="PND1" s="1688"/>
      <c r="PNE1" s="1688"/>
      <c r="PNF1" s="1688"/>
      <c r="PNG1" s="1688"/>
      <c r="PNH1" s="1688"/>
      <c r="PNI1" s="1688"/>
      <c r="PNJ1" s="1688"/>
      <c r="PNK1" s="1688"/>
      <c r="PNL1" s="1688"/>
      <c r="PNM1" s="1688"/>
      <c r="PNN1" s="1688"/>
      <c r="PNO1" s="1688"/>
      <c r="PNP1" s="1688"/>
      <c r="PNQ1" s="1688"/>
      <c r="PNR1" s="1688"/>
      <c r="PNS1" s="1688"/>
      <c r="PNT1" s="1688"/>
      <c r="PNU1" s="1688"/>
      <c r="PNV1" s="1688"/>
      <c r="PNW1" s="1688"/>
      <c r="PNX1" s="1688"/>
      <c r="PNY1" s="1688"/>
      <c r="PNZ1" s="1688"/>
      <c r="POA1" s="1688"/>
      <c r="POB1" s="1688"/>
      <c r="POC1" s="1688"/>
      <c r="POD1" s="1688"/>
      <c r="POE1" s="1688"/>
      <c r="POF1" s="1688"/>
      <c r="POG1" s="1688"/>
      <c r="POH1" s="1688"/>
      <c r="POI1" s="1688"/>
      <c r="POJ1" s="1688"/>
      <c r="POK1" s="1688"/>
      <c r="POL1" s="1688"/>
      <c r="POM1" s="1688"/>
      <c r="PON1" s="1688"/>
      <c r="POO1" s="1688"/>
      <c r="POP1" s="1688"/>
      <c r="POQ1" s="1688"/>
      <c r="POR1" s="1688"/>
      <c r="POS1" s="1688"/>
      <c r="POT1" s="1688"/>
      <c r="POU1" s="1688"/>
      <c r="POV1" s="1688"/>
      <c r="POW1" s="1688"/>
      <c r="POX1" s="1688"/>
      <c r="POY1" s="1688"/>
      <c r="POZ1" s="1688"/>
      <c r="PPA1" s="1688"/>
      <c r="PPB1" s="1688"/>
      <c r="PPC1" s="1688"/>
      <c r="PPD1" s="1688"/>
      <c r="PPE1" s="1688"/>
      <c r="PPF1" s="1688"/>
      <c r="PPG1" s="1688"/>
      <c r="PPH1" s="1688"/>
      <c r="PPI1" s="1688"/>
      <c r="PPJ1" s="1688"/>
      <c r="PPK1" s="1688"/>
      <c r="PPL1" s="1688"/>
      <c r="PPM1" s="1688"/>
      <c r="PPN1" s="1688"/>
      <c r="PPO1" s="1688"/>
      <c r="PPP1" s="1688"/>
      <c r="PPQ1" s="1688"/>
      <c r="PPR1" s="1688"/>
      <c r="PPS1" s="1688"/>
      <c r="PPT1" s="1688"/>
      <c r="PPU1" s="1688"/>
      <c r="PPV1" s="1688"/>
      <c r="PPW1" s="1688"/>
      <c r="PPX1" s="1688"/>
      <c r="PPY1" s="1688"/>
      <c r="PPZ1" s="1688"/>
      <c r="PQA1" s="1688"/>
      <c r="PQB1" s="1688"/>
      <c r="PQC1" s="1688"/>
      <c r="PQD1" s="1688"/>
      <c r="PQE1" s="1688"/>
      <c r="PQF1" s="1688"/>
      <c r="PQG1" s="1688"/>
      <c r="PQH1" s="1688"/>
      <c r="PQI1" s="1688"/>
      <c r="PQJ1" s="1688"/>
      <c r="PQK1" s="1688"/>
      <c r="PQL1" s="1688"/>
      <c r="PQM1" s="1688"/>
      <c r="PQN1" s="1688"/>
      <c r="PQO1" s="1688"/>
      <c r="PQP1" s="1688"/>
      <c r="PQQ1" s="1688"/>
      <c r="PQR1" s="1688"/>
      <c r="PQS1" s="1688"/>
      <c r="PQT1" s="1688"/>
      <c r="PQU1" s="1688"/>
      <c r="PQV1" s="1688"/>
      <c r="PQW1" s="1688"/>
      <c r="PQX1" s="1688"/>
      <c r="PQY1" s="1688"/>
      <c r="PQZ1" s="1688"/>
      <c r="PRA1" s="1688"/>
      <c r="PRB1" s="1688"/>
      <c r="PRC1" s="1688"/>
      <c r="PRD1" s="1688"/>
      <c r="PRE1" s="1688"/>
      <c r="PRF1" s="1688"/>
      <c r="PRG1" s="1688"/>
      <c r="PRH1" s="1688"/>
      <c r="PRI1" s="1688"/>
      <c r="PRJ1" s="1688"/>
      <c r="PRK1" s="1688"/>
      <c r="PRL1" s="1688"/>
      <c r="PRM1" s="1688"/>
      <c r="PRN1" s="1688"/>
      <c r="PRO1" s="1688"/>
      <c r="PRP1" s="1688"/>
      <c r="PRQ1" s="1688"/>
      <c r="PRR1" s="1688"/>
      <c r="PRS1" s="1688"/>
      <c r="PRT1" s="1688"/>
      <c r="PRU1" s="1688"/>
      <c r="PRV1" s="1688"/>
      <c r="PRW1" s="1688"/>
      <c r="PRX1" s="1688"/>
      <c r="PRY1" s="1688"/>
      <c r="PRZ1" s="1688"/>
      <c r="PSA1" s="1688"/>
      <c r="PSB1" s="1688"/>
      <c r="PSC1" s="1688"/>
      <c r="PSD1" s="1688"/>
      <c r="PSE1" s="1688"/>
      <c r="PSF1" s="1688"/>
      <c r="PSG1" s="1688"/>
      <c r="PSH1" s="1688"/>
      <c r="PSI1" s="1688"/>
      <c r="PSJ1" s="1688"/>
      <c r="PSK1" s="1688"/>
      <c r="PSL1" s="1688"/>
      <c r="PSM1" s="1688"/>
      <c r="PSN1" s="1688"/>
      <c r="PSO1" s="1688"/>
      <c r="PSP1" s="1688"/>
      <c r="PSQ1" s="1688"/>
      <c r="PSR1" s="1688"/>
      <c r="PSS1" s="1688"/>
      <c r="PST1" s="1688"/>
      <c r="PSU1" s="1688"/>
      <c r="PSV1" s="1688"/>
      <c r="PSW1" s="1688"/>
      <c r="PSX1" s="1688"/>
      <c r="PSY1" s="1688"/>
      <c r="PSZ1" s="1688"/>
      <c r="PTA1" s="1688"/>
      <c r="PTB1" s="1688"/>
      <c r="PTC1" s="1688"/>
      <c r="PTD1" s="1688"/>
      <c r="PTE1" s="1688"/>
      <c r="PTF1" s="1688"/>
      <c r="PTG1" s="1688"/>
      <c r="PTH1" s="1688"/>
      <c r="PTI1" s="1688"/>
      <c r="PTJ1" s="1688"/>
      <c r="PTK1" s="1688"/>
      <c r="PTL1" s="1688"/>
      <c r="PTM1" s="1688"/>
      <c r="PTN1" s="1688"/>
      <c r="PTO1" s="1688"/>
      <c r="PTP1" s="1688"/>
      <c r="PTQ1" s="1688"/>
      <c r="PTR1" s="1688"/>
      <c r="PTS1" s="1688"/>
      <c r="PTT1" s="1688"/>
      <c r="PTU1" s="1688"/>
      <c r="PTV1" s="1688"/>
      <c r="PTW1" s="1688"/>
      <c r="PTX1" s="1688"/>
      <c r="PTY1" s="1688"/>
      <c r="PTZ1" s="1688"/>
      <c r="PUA1" s="1688"/>
      <c r="PUB1" s="1688"/>
      <c r="PUC1" s="1688"/>
      <c r="PUD1" s="1688"/>
      <c r="PUE1" s="1688"/>
      <c r="PUF1" s="1688"/>
      <c r="PUG1" s="1688"/>
      <c r="PUH1" s="1688"/>
      <c r="PUI1" s="1688"/>
      <c r="PUJ1" s="1688"/>
      <c r="PUK1" s="1688"/>
      <c r="PUL1" s="1688"/>
      <c r="PUM1" s="1688"/>
      <c r="PUN1" s="1688"/>
      <c r="PUO1" s="1688"/>
      <c r="PUP1" s="1688"/>
      <c r="PUQ1" s="1688"/>
      <c r="PUR1" s="1688"/>
      <c r="PUS1" s="1688"/>
      <c r="PUT1" s="1688"/>
      <c r="PUU1" s="1688"/>
      <c r="PUV1" s="1688"/>
      <c r="PUW1" s="1688"/>
      <c r="PUX1" s="1688"/>
      <c r="PUY1" s="1688"/>
      <c r="PUZ1" s="1688"/>
      <c r="PVA1" s="1688"/>
      <c r="PVB1" s="1688"/>
      <c r="PVC1" s="1688"/>
      <c r="PVD1" s="1688"/>
      <c r="PVE1" s="1688"/>
      <c r="PVF1" s="1688"/>
      <c r="PVG1" s="1688"/>
      <c r="PVH1" s="1688"/>
      <c r="PVI1" s="1688"/>
      <c r="PVJ1" s="1688"/>
      <c r="PVK1" s="1688"/>
      <c r="PVL1" s="1688"/>
      <c r="PVM1" s="1688"/>
      <c r="PVN1" s="1688"/>
      <c r="PVO1" s="1688"/>
      <c r="PVP1" s="1688"/>
      <c r="PVQ1" s="1688"/>
      <c r="PVR1" s="1688"/>
      <c r="PVS1" s="1688"/>
      <c r="PVT1" s="1688"/>
      <c r="PVU1" s="1688"/>
      <c r="PVV1" s="1688"/>
      <c r="PVW1" s="1688"/>
      <c r="PVX1" s="1688"/>
      <c r="PVY1" s="1688"/>
      <c r="PVZ1" s="1688"/>
      <c r="PWA1" s="1688"/>
      <c r="PWB1" s="1688"/>
      <c r="PWC1" s="1688"/>
      <c r="PWD1" s="1688"/>
      <c r="PWE1" s="1688"/>
      <c r="PWF1" s="1688"/>
      <c r="PWG1" s="1688"/>
      <c r="PWH1" s="1688"/>
      <c r="PWI1" s="1688"/>
      <c r="PWJ1" s="1688"/>
      <c r="PWK1" s="1688"/>
      <c r="PWL1" s="1688"/>
      <c r="PWM1" s="1688"/>
      <c r="PWN1" s="1688"/>
      <c r="PWO1" s="1688"/>
      <c r="PWP1" s="1688"/>
      <c r="PWQ1" s="1688"/>
      <c r="PWR1" s="1688"/>
      <c r="PWS1" s="1688"/>
      <c r="PWT1" s="1688"/>
      <c r="PWU1" s="1688"/>
      <c r="PWV1" s="1688"/>
      <c r="PWW1" s="1688"/>
      <c r="PWX1" s="1688"/>
      <c r="PWY1" s="1688"/>
      <c r="PWZ1" s="1688"/>
      <c r="PXA1" s="1688"/>
      <c r="PXB1" s="1688"/>
      <c r="PXC1" s="1688"/>
      <c r="PXD1" s="1688"/>
      <c r="PXE1" s="1688"/>
      <c r="PXF1" s="1688"/>
      <c r="PXG1" s="1688"/>
      <c r="PXH1" s="1688"/>
      <c r="PXI1" s="1688"/>
      <c r="PXJ1" s="1688"/>
      <c r="PXK1" s="1688"/>
      <c r="PXL1" s="1688"/>
      <c r="PXM1" s="1688"/>
      <c r="PXN1" s="1688"/>
      <c r="PXO1" s="1688"/>
      <c r="PXP1" s="1688"/>
      <c r="PXQ1" s="1688"/>
      <c r="PXR1" s="1688"/>
      <c r="PXS1" s="1688"/>
      <c r="PXT1" s="1688"/>
      <c r="PXU1" s="1688"/>
      <c r="PXV1" s="1688"/>
      <c r="PXW1" s="1688"/>
      <c r="PXX1" s="1688"/>
      <c r="PXY1" s="1688"/>
      <c r="PXZ1" s="1688"/>
      <c r="PYA1" s="1688"/>
      <c r="PYB1" s="1688"/>
      <c r="PYC1" s="1688"/>
      <c r="PYD1" s="1688"/>
      <c r="PYE1" s="1688"/>
      <c r="PYF1" s="1688"/>
      <c r="PYG1" s="1688"/>
      <c r="PYH1" s="1688"/>
      <c r="PYI1" s="1688"/>
      <c r="PYJ1" s="1688"/>
      <c r="PYK1" s="1688"/>
      <c r="PYL1" s="1688"/>
      <c r="PYM1" s="1688"/>
      <c r="PYN1" s="1688"/>
      <c r="PYO1" s="1688"/>
      <c r="PYP1" s="1688"/>
      <c r="PYQ1" s="1688"/>
      <c r="PYR1" s="1688"/>
      <c r="PYS1" s="1688"/>
      <c r="PYT1" s="1688"/>
      <c r="PYU1" s="1688"/>
      <c r="PYV1" s="1688"/>
      <c r="PYW1" s="1688"/>
      <c r="PYX1" s="1688"/>
      <c r="PYY1" s="1688"/>
      <c r="PYZ1" s="1688"/>
      <c r="PZA1" s="1688"/>
      <c r="PZB1" s="1688"/>
      <c r="PZC1" s="1688"/>
      <c r="PZD1" s="1688"/>
      <c r="PZE1" s="1688"/>
      <c r="PZF1" s="1688"/>
      <c r="PZG1" s="1688"/>
      <c r="PZH1" s="1688"/>
      <c r="PZI1" s="1688"/>
      <c r="PZJ1" s="1688"/>
      <c r="PZK1" s="1688"/>
      <c r="PZL1" s="1688"/>
      <c r="PZM1" s="1688"/>
      <c r="PZN1" s="1688"/>
      <c r="PZO1" s="1688"/>
      <c r="PZP1" s="1688"/>
      <c r="PZQ1" s="1688"/>
      <c r="PZR1" s="1688"/>
      <c r="PZS1" s="1688"/>
      <c r="PZT1" s="1688"/>
      <c r="PZU1" s="1688"/>
      <c r="PZV1" s="1688"/>
      <c r="PZW1" s="1688"/>
      <c r="PZX1" s="1688"/>
      <c r="PZY1" s="1688"/>
      <c r="PZZ1" s="1688"/>
      <c r="QAA1" s="1688"/>
      <c r="QAB1" s="1688"/>
      <c r="QAC1" s="1688"/>
      <c r="QAD1" s="1688"/>
      <c r="QAE1" s="1688"/>
      <c r="QAF1" s="1688"/>
      <c r="QAG1" s="1688"/>
      <c r="QAH1" s="1688"/>
      <c r="QAI1" s="1688"/>
      <c r="QAJ1" s="1688"/>
      <c r="QAK1" s="1688"/>
      <c r="QAL1" s="1688"/>
      <c r="QAM1" s="1688"/>
      <c r="QAN1" s="1688"/>
      <c r="QAO1" s="1688"/>
      <c r="QAP1" s="1688"/>
      <c r="QAQ1" s="1688"/>
      <c r="QAR1" s="1688"/>
      <c r="QAS1" s="1688"/>
      <c r="QAT1" s="1688"/>
      <c r="QAU1" s="1688"/>
      <c r="QAV1" s="1688"/>
      <c r="QAW1" s="1688"/>
      <c r="QAX1" s="1688"/>
      <c r="QAY1" s="1688"/>
      <c r="QAZ1" s="1688"/>
      <c r="QBA1" s="1688"/>
      <c r="QBB1" s="1688"/>
      <c r="QBC1" s="1688"/>
      <c r="QBD1" s="1688"/>
      <c r="QBE1" s="1688"/>
      <c r="QBF1" s="1688"/>
      <c r="QBG1" s="1688"/>
      <c r="QBH1" s="1688"/>
      <c r="QBI1" s="1688"/>
      <c r="QBJ1" s="1688"/>
      <c r="QBK1" s="1688"/>
      <c r="QBL1" s="1688"/>
      <c r="QBM1" s="1688"/>
      <c r="QBN1" s="1688"/>
      <c r="QBO1" s="1688"/>
      <c r="QBP1" s="1688"/>
      <c r="QBQ1" s="1688"/>
      <c r="QBR1" s="1688"/>
      <c r="QBS1" s="1688"/>
      <c r="QBT1" s="1688"/>
      <c r="QBU1" s="1688"/>
      <c r="QBV1" s="1688"/>
      <c r="QBW1" s="1688"/>
      <c r="QBX1" s="1688"/>
      <c r="QBY1" s="1688"/>
      <c r="QBZ1" s="1688"/>
      <c r="QCA1" s="1688"/>
      <c r="QCB1" s="1688"/>
      <c r="QCC1" s="1688"/>
      <c r="QCD1" s="1688"/>
      <c r="QCE1" s="1688"/>
      <c r="QCF1" s="1688"/>
      <c r="QCG1" s="1688"/>
      <c r="QCH1" s="1688"/>
      <c r="QCI1" s="1688"/>
      <c r="QCJ1" s="1688"/>
      <c r="QCK1" s="1688"/>
      <c r="QCL1" s="1688"/>
      <c r="QCM1" s="1688"/>
      <c r="QCN1" s="1688"/>
      <c r="QCO1" s="1688"/>
      <c r="QCP1" s="1688"/>
      <c r="QCQ1" s="1688"/>
      <c r="QCR1" s="1688"/>
      <c r="QCS1" s="1688"/>
      <c r="QCT1" s="1688"/>
      <c r="QCU1" s="1688"/>
      <c r="QCV1" s="1688"/>
      <c r="QCW1" s="1688"/>
      <c r="QCX1" s="1688"/>
      <c r="QCY1" s="1688"/>
      <c r="QCZ1" s="1688"/>
      <c r="QDA1" s="1688"/>
      <c r="QDB1" s="1688"/>
      <c r="QDC1" s="1688"/>
      <c r="QDD1" s="1688"/>
      <c r="QDE1" s="1688"/>
      <c r="QDF1" s="1688"/>
      <c r="QDG1" s="1688"/>
      <c r="QDH1" s="1688"/>
      <c r="QDI1" s="1688"/>
      <c r="QDJ1" s="1688"/>
      <c r="QDK1" s="1688"/>
      <c r="QDL1" s="1688"/>
      <c r="QDM1" s="1688"/>
      <c r="QDN1" s="1688"/>
      <c r="QDO1" s="1688"/>
      <c r="QDP1" s="1688"/>
      <c r="QDQ1" s="1688"/>
      <c r="QDR1" s="1688"/>
      <c r="QDS1" s="1688"/>
      <c r="QDT1" s="1688"/>
      <c r="QDU1" s="1688"/>
      <c r="QDV1" s="1688"/>
      <c r="QDW1" s="1688"/>
      <c r="QDX1" s="1688"/>
      <c r="QDY1" s="1688"/>
      <c r="QDZ1" s="1688"/>
      <c r="QEA1" s="1688"/>
      <c r="QEB1" s="1688"/>
      <c r="QEC1" s="1688"/>
      <c r="QED1" s="1688"/>
      <c r="QEE1" s="1688"/>
      <c r="QEF1" s="1688"/>
      <c r="QEG1" s="1688"/>
      <c r="QEH1" s="1688"/>
      <c r="QEI1" s="1688"/>
      <c r="QEJ1" s="1688"/>
      <c r="QEK1" s="1688"/>
      <c r="QEL1" s="1688"/>
      <c r="QEM1" s="1688"/>
      <c r="QEN1" s="1688"/>
      <c r="QEO1" s="1688"/>
      <c r="QEP1" s="1688"/>
      <c r="QEQ1" s="1688"/>
      <c r="QER1" s="1688"/>
      <c r="QES1" s="1688"/>
      <c r="QET1" s="1688"/>
      <c r="QEU1" s="1688"/>
      <c r="QEV1" s="1688"/>
      <c r="QEW1" s="1688"/>
      <c r="QEX1" s="1688"/>
      <c r="QEY1" s="1688"/>
      <c r="QEZ1" s="1688"/>
      <c r="QFA1" s="1688"/>
      <c r="QFB1" s="1688"/>
      <c r="QFC1" s="1688"/>
      <c r="QFD1" s="1688"/>
      <c r="QFE1" s="1688"/>
      <c r="QFF1" s="1688"/>
      <c r="QFG1" s="1688"/>
      <c r="QFH1" s="1688"/>
      <c r="QFI1" s="1688"/>
      <c r="QFJ1" s="1688"/>
      <c r="QFK1" s="1688"/>
      <c r="QFL1" s="1688"/>
      <c r="QFM1" s="1688"/>
      <c r="QFN1" s="1688"/>
      <c r="QFO1" s="1688"/>
      <c r="QFP1" s="1688"/>
      <c r="QFQ1" s="1688"/>
      <c r="QFR1" s="1688"/>
      <c r="QFS1" s="1688"/>
      <c r="QFT1" s="1688"/>
      <c r="QFU1" s="1688"/>
      <c r="QFV1" s="1688"/>
      <c r="QFW1" s="1688"/>
      <c r="QFX1" s="1688"/>
      <c r="QFY1" s="1688"/>
      <c r="QFZ1" s="1688"/>
      <c r="QGA1" s="1688"/>
      <c r="QGB1" s="1688"/>
      <c r="QGC1" s="1688"/>
      <c r="QGD1" s="1688"/>
      <c r="QGE1" s="1688"/>
      <c r="QGF1" s="1688"/>
      <c r="QGG1" s="1688"/>
      <c r="QGH1" s="1688"/>
      <c r="QGI1" s="1688"/>
      <c r="QGJ1" s="1688"/>
      <c r="QGK1" s="1688"/>
      <c r="QGL1" s="1688"/>
      <c r="QGM1" s="1688"/>
      <c r="QGN1" s="1688"/>
      <c r="QGO1" s="1688"/>
      <c r="QGP1" s="1688"/>
      <c r="QGQ1" s="1688"/>
      <c r="QGR1" s="1688"/>
      <c r="QGS1" s="1688"/>
      <c r="QGT1" s="1688"/>
      <c r="QGU1" s="1688"/>
      <c r="QGV1" s="1688"/>
      <c r="QGW1" s="1688"/>
      <c r="QGX1" s="1688"/>
      <c r="QGY1" s="1688"/>
      <c r="QGZ1" s="1688"/>
      <c r="QHA1" s="1688"/>
      <c r="QHB1" s="1688"/>
      <c r="QHC1" s="1688"/>
      <c r="QHD1" s="1688"/>
      <c r="QHE1" s="1688"/>
      <c r="QHF1" s="1688"/>
      <c r="QHG1" s="1688"/>
      <c r="QHH1" s="1688"/>
      <c r="QHI1" s="1688"/>
      <c r="QHJ1" s="1688"/>
      <c r="QHK1" s="1688"/>
      <c r="QHL1" s="1688"/>
      <c r="QHM1" s="1688"/>
      <c r="QHN1" s="1688"/>
      <c r="QHO1" s="1688"/>
      <c r="QHP1" s="1688"/>
      <c r="QHQ1" s="1688"/>
      <c r="QHR1" s="1688"/>
      <c r="QHS1" s="1688"/>
      <c r="QHT1" s="1688"/>
      <c r="QHU1" s="1688"/>
      <c r="QHV1" s="1688"/>
      <c r="QHW1" s="1688"/>
      <c r="QHX1" s="1688"/>
      <c r="QHY1" s="1688"/>
      <c r="QHZ1" s="1688"/>
      <c r="QIA1" s="1688"/>
      <c r="QIB1" s="1688"/>
      <c r="QIC1" s="1688"/>
      <c r="QID1" s="1688"/>
      <c r="QIE1" s="1688"/>
      <c r="QIF1" s="1688"/>
      <c r="QIG1" s="1688"/>
      <c r="QIH1" s="1688"/>
      <c r="QII1" s="1688"/>
      <c r="QIJ1" s="1688"/>
      <c r="QIK1" s="1688"/>
      <c r="QIL1" s="1688"/>
      <c r="QIM1" s="1688"/>
      <c r="QIN1" s="1688"/>
      <c r="QIO1" s="1688"/>
      <c r="QIP1" s="1688"/>
      <c r="QIQ1" s="1688"/>
      <c r="QIR1" s="1688"/>
      <c r="QIS1" s="1688"/>
      <c r="QIT1" s="1688"/>
      <c r="QIU1" s="1688"/>
      <c r="QIV1" s="1688"/>
      <c r="QIW1" s="1688"/>
      <c r="QIX1" s="1688"/>
      <c r="QIY1" s="1688"/>
      <c r="QIZ1" s="1688"/>
      <c r="QJA1" s="1688"/>
      <c r="QJB1" s="1688"/>
      <c r="QJC1" s="1688"/>
      <c r="QJD1" s="1688"/>
      <c r="QJE1" s="1688"/>
      <c r="QJF1" s="1688"/>
      <c r="QJG1" s="1688"/>
      <c r="QJH1" s="1688"/>
      <c r="QJI1" s="1688"/>
      <c r="QJJ1" s="1688"/>
      <c r="QJK1" s="1688"/>
      <c r="QJL1" s="1688"/>
      <c r="QJM1" s="1688"/>
      <c r="QJN1" s="1688"/>
      <c r="QJO1" s="1688"/>
      <c r="QJP1" s="1688"/>
      <c r="QJQ1" s="1688"/>
      <c r="QJR1" s="1688"/>
      <c r="QJS1" s="1688"/>
      <c r="QJT1" s="1688"/>
      <c r="QJU1" s="1688"/>
      <c r="QJV1" s="1688"/>
      <c r="QJW1" s="1688"/>
      <c r="QJX1" s="1688"/>
      <c r="QJY1" s="1688"/>
      <c r="QJZ1" s="1688"/>
      <c r="QKA1" s="1688"/>
      <c r="QKB1" s="1688"/>
      <c r="QKC1" s="1688"/>
      <c r="QKD1" s="1688"/>
      <c r="QKE1" s="1688"/>
      <c r="QKF1" s="1688"/>
      <c r="QKG1" s="1688"/>
      <c r="QKH1" s="1688"/>
      <c r="QKI1" s="1688"/>
      <c r="QKJ1" s="1688"/>
      <c r="QKK1" s="1688"/>
      <c r="QKL1" s="1688"/>
      <c r="QKM1" s="1688"/>
      <c r="QKN1" s="1688"/>
      <c r="QKO1" s="1688"/>
      <c r="QKP1" s="1688"/>
      <c r="QKQ1" s="1688"/>
      <c r="QKR1" s="1688"/>
      <c r="QKS1" s="1688"/>
      <c r="QKT1" s="1688"/>
      <c r="QKU1" s="1688"/>
      <c r="QKV1" s="1688"/>
      <c r="QKW1" s="1688"/>
      <c r="QKX1" s="1688"/>
      <c r="QKY1" s="1688"/>
      <c r="QKZ1" s="1688"/>
      <c r="QLA1" s="1688"/>
      <c r="QLB1" s="1688"/>
      <c r="QLC1" s="1688"/>
      <c r="QLD1" s="1688"/>
      <c r="QLE1" s="1688"/>
      <c r="QLF1" s="1688"/>
      <c r="QLG1" s="1688"/>
      <c r="QLH1" s="1688"/>
      <c r="QLI1" s="1688"/>
      <c r="QLJ1" s="1688"/>
      <c r="QLK1" s="1688"/>
      <c r="QLL1" s="1688"/>
      <c r="QLM1" s="1688"/>
      <c r="QLN1" s="1688"/>
      <c r="QLO1" s="1688"/>
      <c r="QLP1" s="1688"/>
      <c r="QLQ1" s="1688"/>
      <c r="QLR1" s="1688"/>
      <c r="QLS1" s="1688"/>
      <c r="QLT1" s="1688"/>
      <c r="QLU1" s="1688"/>
      <c r="QLV1" s="1688"/>
      <c r="QLW1" s="1688"/>
      <c r="QLX1" s="1688"/>
      <c r="QLY1" s="1688"/>
      <c r="QLZ1" s="1688"/>
      <c r="QMA1" s="1688"/>
      <c r="QMB1" s="1688"/>
      <c r="QMC1" s="1688"/>
      <c r="QMD1" s="1688"/>
      <c r="QME1" s="1688"/>
      <c r="QMF1" s="1688"/>
      <c r="QMG1" s="1688"/>
      <c r="QMH1" s="1688"/>
      <c r="QMI1" s="1688"/>
      <c r="QMJ1" s="1688"/>
      <c r="QMK1" s="1688"/>
      <c r="QML1" s="1688"/>
      <c r="QMM1" s="1688"/>
      <c r="QMN1" s="1688"/>
      <c r="QMO1" s="1688"/>
      <c r="QMP1" s="1688"/>
      <c r="QMQ1" s="1688"/>
      <c r="QMR1" s="1688"/>
      <c r="QMS1" s="1688"/>
      <c r="QMT1" s="1688"/>
      <c r="QMU1" s="1688"/>
      <c r="QMV1" s="1688"/>
      <c r="QMW1" s="1688"/>
      <c r="QMX1" s="1688"/>
      <c r="QMY1" s="1688"/>
      <c r="QMZ1" s="1688"/>
      <c r="QNA1" s="1688"/>
      <c r="QNB1" s="1688"/>
      <c r="QNC1" s="1688"/>
      <c r="QND1" s="1688"/>
      <c r="QNE1" s="1688"/>
      <c r="QNF1" s="1688"/>
      <c r="QNG1" s="1688"/>
      <c r="QNH1" s="1688"/>
      <c r="QNI1" s="1688"/>
      <c r="QNJ1" s="1688"/>
      <c r="QNK1" s="1688"/>
      <c r="QNL1" s="1688"/>
      <c r="QNM1" s="1688"/>
      <c r="QNN1" s="1688"/>
      <c r="QNO1" s="1688"/>
      <c r="QNP1" s="1688"/>
      <c r="QNQ1" s="1688"/>
      <c r="QNR1" s="1688"/>
      <c r="QNS1" s="1688"/>
      <c r="QNT1" s="1688"/>
      <c r="QNU1" s="1688"/>
      <c r="QNV1" s="1688"/>
      <c r="QNW1" s="1688"/>
      <c r="QNX1" s="1688"/>
      <c r="QNY1" s="1688"/>
      <c r="QNZ1" s="1688"/>
      <c r="QOA1" s="1688"/>
      <c r="QOB1" s="1688"/>
      <c r="QOC1" s="1688"/>
      <c r="QOD1" s="1688"/>
      <c r="QOE1" s="1688"/>
      <c r="QOF1" s="1688"/>
      <c r="QOG1" s="1688"/>
      <c r="QOH1" s="1688"/>
      <c r="QOI1" s="1688"/>
      <c r="QOJ1" s="1688"/>
      <c r="QOK1" s="1688"/>
      <c r="QOL1" s="1688"/>
      <c r="QOM1" s="1688"/>
      <c r="QON1" s="1688"/>
      <c r="QOO1" s="1688"/>
      <c r="QOP1" s="1688"/>
      <c r="QOQ1" s="1688"/>
      <c r="QOR1" s="1688"/>
      <c r="QOS1" s="1688"/>
      <c r="QOT1" s="1688"/>
      <c r="QOU1" s="1688"/>
      <c r="QOV1" s="1688"/>
      <c r="QOW1" s="1688"/>
      <c r="QOX1" s="1688"/>
      <c r="QOY1" s="1688"/>
      <c r="QOZ1" s="1688"/>
      <c r="QPA1" s="1688"/>
      <c r="QPB1" s="1688"/>
      <c r="QPC1" s="1688"/>
      <c r="QPD1" s="1688"/>
      <c r="QPE1" s="1688"/>
      <c r="QPF1" s="1688"/>
      <c r="QPG1" s="1688"/>
      <c r="QPH1" s="1688"/>
      <c r="QPI1" s="1688"/>
      <c r="QPJ1" s="1688"/>
      <c r="QPK1" s="1688"/>
      <c r="QPL1" s="1688"/>
      <c r="QPM1" s="1688"/>
      <c r="QPN1" s="1688"/>
      <c r="QPO1" s="1688"/>
      <c r="QPP1" s="1688"/>
      <c r="QPQ1" s="1688"/>
      <c r="QPR1" s="1688"/>
      <c r="QPS1" s="1688"/>
      <c r="QPT1" s="1688"/>
      <c r="QPU1" s="1688"/>
      <c r="QPV1" s="1688"/>
      <c r="QPW1" s="1688"/>
      <c r="QPX1" s="1688"/>
      <c r="QPY1" s="1688"/>
      <c r="QPZ1" s="1688"/>
      <c r="QQA1" s="1688"/>
      <c r="QQB1" s="1688"/>
      <c r="QQC1" s="1688"/>
      <c r="QQD1" s="1688"/>
      <c r="QQE1" s="1688"/>
      <c r="QQF1" s="1688"/>
      <c r="QQG1" s="1688"/>
      <c r="QQH1" s="1688"/>
      <c r="QQI1" s="1688"/>
      <c r="QQJ1" s="1688"/>
      <c r="QQK1" s="1688"/>
      <c r="QQL1" s="1688"/>
      <c r="QQM1" s="1688"/>
      <c r="QQN1" s="1688"/>
      <c r="QQO1" s="1688"/>
      <c r="QQP1" s="1688"/>
      <c r="QQQ1" s="1688"/>
      <c r="QQR1" s="1688"/>
      <c r="QQS1" s="1688"/>
      <c r="QQT1" s="1688"/>
      <c r="QQU1" s="1688"/>
      <c r="QQV1" s="1688"/>
      <c r="QQW1" s="1688"/>
      <c r="QQX1" s="1688"/>
      <c r="QQY1" s="1688"/>
      <c r="QQZ1" s="1688"/>
      <c r="QRA1" s="1688"/>
      <c r="QRB1" s="1688"/>
      <c r="QRC1" s="1688"/>
      <c r="QRD1" s="1688"/>
      <c r="QRE1" s="1688"/>
      <c r="QRF1" s="1688"/>
      <c r="QRG1" s="1688"/>
      <c r="QRH1" s="1688"/>
      <c r="QRI1" s="1688"/>
      <c r="QRJ1" s="1688"/>
      <c r="QRK1" s="1688"/>
      <c r="QRL1" s="1688"/>
      <c r="QRM1" s="1688"/>
      <c r="QRN1" s="1688"/>
      <c r="QRO1" s="1688"/>
      <c r="QRP1" s="1688"/>
      <c r="QRQ1" s="1688"/>
      <c r="QRR1" s="1688"/>
      <c r="QRS1" s="1688"/>
      <c r="QRT1" s="1688"/>
      <c r="QRU1" s="1688"/>
      <c r="QRV1" s="1688"/>
      <c r="QRW1" s="1688"/>
      <c r="QRX1" s="1688"/>
      <c r="QRY1" s="1688"/>
      <c r="QRZ1" s="1688"/>
      <c r="QSA1" s="1688"/>
      <c r="QSB1" s="1688"/>
      <c r="QSC1" s="1688"/>
      <c r="QSD1" s="1688"/>
      <c r="QSE1" s="1688"/>
      <c r="QSF1" s="1688"/>
      <c r="QSG1" s="1688"/>
      <c r="QSH1" s="1688"/>
      <c r="QSI1" s="1688"/>
      <c r="QSJ1" s="1688"/>
      <c r="QSK1" s="1688"/>
      <c r="QSL1" s="1688"/>
      <c r="QSM1" s="1688"/>
      <c r="QSN1" s="1688"/>
      <c r="QSO1" s="1688"/>
      <c r="QSP1" s="1688"/>
      <c r="QSQ1" s="1688"/>
      <c r="QSR1" s="1688"/>
      <c r="QSS1" s="1688"/>
      <c r="QST1" s="1688"/>
      <c r="QSU1" s="1688"/>
      <c r="QSV1" s="1688"/>
      <c r="QSW1" s="1688"/>
      <c r="QSX1" s="1688"/>
      <c r="QSY1" s="1688"/>
      <c r="QSZ1" s="1688"/>
      <c r="QTA1" s="1688"/>
      <c r="QTB1" s="1688"/>
      <c r="QTC1" s="1688"/>
      <c r="QTD1" s="1688"/>
      <c r="QTE1" s="1688"/>
      <c r="QTF1" s="1688"/>
      <c r="QTG1" s="1688"/>
      <c r="QTH1" s="1688"/>
      <c r="QTI1" s="1688"/>
      <c r="QTJ1" s="1688"/>
      <c r="QTK1" s="1688"/>
      <c r="QTL1" s="1688"/>
      <c r="QTM1" s="1688"/>
      <c r="QTN1" s="1688"/>
      <c r="QTO1" s="1688"/>
      <c r="QTP1" s="1688"/>
      <c r="QTQ1" s="1688"/>
      <c r="QTR1" s="1688"/>
      <c r="QTS1" s="1688"/>
      <c r="QTT1" s="1688"/>
      <c r="QTU1" s="1688"/>
      <c r="QTV1" s="1688"/>
      <c r="QTW1" s="1688"/>
      <c r="QTX1" s="1688"/>
      <c r="QTY1" s="1688"/>
      <c r="QTZ1" s="1688"/>
      <c r="QUA1" s="1688"/>
      <c r="QUB1" s="1688"/>
      <c r="QUC1" s="1688"/>
      <c r="QUD1" s="1688"/>
      <c r="QUE1" s="1688"/>
      <c r="QUF1" s="1688"/>
      <c r="QUG1" s="1688"/>
      <c r="QUH1" s="1688"/>
      <c r="QUI1" s="1688"/>
      <c r="QUJ1" s="1688"/>
      <c r="QUK1" s="1688"/>
      <c r="QUL1" s="1688"/>
      <c r="QUM1" s="1688"/>
      <c r="QUN1" s="1688"/>
      <c r="QUO1" s="1688"/>
      <c r="QUP1" s="1688"/>
      <c r="QUQ1" s="1688"/>
      <c r="QUR1" s="1688"/>
      <c r="QUS1" s="1688"/>
      <c r="QUT1" s="1688"/>
      <c r="QUU1" s="1688"/>
      <c r="QUV1" s="1688"/>
      <c r="QUW1" s="1688"/>
      <c r="QUX1" s="1688"/>
      <c r="QUY1" s="1688"/>
      <c r="QUZ1" s="1688"/>
      <c r="QVA1" s="1688"/>
      <c r="QVB1" s="1688"/>
      <c r="QVC1" s="1688"/>
      <c r="QVD1" s="1688"/>
      <c r="QVE1" s="1688"/>
      <c r="QVF1" s="1688"/>
      <c r="QVG1" s="1688"/>
      <c r="QVH1" s="1688"/>
      <c r="QVI1" s="1688"/>
      <c r="QVJ1" s="1688"/>
      <c r="QVK1" s="1688"/>
      <c r="QVL1" s="1688"/>
      <c r="QVM1" s="1688"/>
      <c r="QVN1" s="1688"/>
      <c r="QVO1" s="1688"/>
      <c r="QVP1" s="1688"/>
      <c r="QVQ1" s="1688"/>
      <c r="QVR1" s="1688"/>
      <c r="QVS1" s="1688"/>
      <c r="QVT1" s="1688"/>
      <c r="QVU1" s="1688"/>
      <c r="QVV1" s="1688"/>
      <c r="QVW1" s="1688"/>
      <c r="QVX1" s="1688"/>
      <c r="QVY1" s="1688"/>
      <c r="QVZ1" s="1688"/>
      <c r="QWA1" s="1688"/>
      <c r="QWB1" s="1688"/>
      <c r="QWC1" s="1688"/>
      <c r="QWD1" s="1688"/>
      <c r="QWE1" s="1688"/>
      <c r="QWF1" s="1688"/>
      <c r="QWG1" s="1688"/>
      <c r="QWH1" s="1688"/>
      <c r="QWI1" s="1688"/>
      <c r="QWJ1" s="1688"/>
      <c r="QWK1" s="1688"/>
      <c r="QWL1" s="1688"/>
      <c r="QWM1" s="1688"/>
      <c r="QWN1" s="1688"/>
      <c r="QWO1" s="1688"/>
      <c r="QWP1" s="1688"/>
      <c r="QWQ1" s="1688"/>
      <c r="QWR1" s="1688"/>
      <c r="QWS1" s="1688"/>
      <c r="QWT1" s="1688"/>
      <c r="QWU1" s="1688"/>
      <c r="QWV1" s="1688"/>
      <c r="QWW1" s="1688"/>
      <c r="QWX1" s="1688"/>
      <c r="QWY1" s="1688"/>
      <c r="QWZ1" s="1688"/>
      <c r="QXA1" s="1688"/>
      <c r="QXB1" s="1688"/>
      <c r="QXC1" s="1688"/>
      <c r="QXD1" s="1688"/>
      <c r="QXE1" s="1688"/>
      <c r="QXF1" s="1688"/>
      <c r="QXG1" s="1688"/>
      <c r="QXH1" s="1688"/>
      <c r="QXI1" s="1688"/>
      <c r="QXJ1" s="1688"/>
      <c r="QXK1" s="1688"/>
      <c r="QXL1" s="1688"/>
      <c r="QXM1" s="1688"/>
      <c r="QXN1" s="1688"/>
      <c r="QXO1" s="1688"/>
      <c r="QXP1" s="1688"/>
      <c r="QXQ1" s="1688"/>
      <c r="QXR1" s="1688"/>
      <c r="QXS1" s="1688"/>
      <c r="QXT1" s="1688"/>
      <c r="QXU1" s="1688"/>
      <c r="QXV1" s="1688"/>
      <c r="QXW1" s="1688"/>
      <c r="QXX1" s="1688"/>
      <c r="QXY1" s="1688"/>
      <c r="QXZ1" s="1688"/>
      <c r="QYA1" s="1688"/>
      <c r="QYB1" s="1688"/>
      <c r="QYC1" s="1688"/>
      <c r="QYD1" s="1688"/>
      <c r="QYE1" s="1688"/>
      <c r="QYF1" s="1688"/>
      <c r="QYG1" s="1688"/>
      <c r="QYH1" s="1688"/>
      <c r="QYI1" s="1688"/>
      <c r="QYJ1" s="1688"/>
      <c r="QYK1" s="1688"/>
      <c r="QYL1" s="1688"/>
      <c r="QYM1" s="1688"/>
      <c r="QYN1" s="1688"/>
      <c r="QYO1" s="1688"/>
      <c r="QYP1" s="1688"/>
      <c r="QYQ1" s="1688"/>
      <c r="QYR1" s="1688"/>
      <c r="QYS1" s="1688"/>
      <c r="QYT1" s="1688"/>
      <c r="QYU1" s="1688"/>
      <c r="QYV1" s="1688"/>
      <c r="QYW1" s="1688"/>
      <c r="QYX1" s="1688"/>
      <c r="QYY1" s="1688"/>
      <c r="QYZ1" s="1688"/>
      <c r="QZA1" s="1688"/>
      <c r="QZB1" s="1688"/>
      <c r="QZC1" s="1688"/>
      <c r="QZD1" s="1688"/>
      <c r="QZE1" s="1688"/>
      <c r="QZF1" s="1688"/>
      <c r="QZG1" s="1688"/>
      <c r="QZH1" s="1688"/>
      <c r="QZI1" s="1688"/>
      <c r="QZJ1" s="1688"/>
      <c r="QZK1" s="1688"/>
      <c r="QZL1" s="1688"/>
      <c r="QZM1" s="1688"/>
      <c r="QZN1" s="1688"/>
      <c r="QZO1" s="1688"/>
      <c r="QZP1" s="1688"/>
      <c r="QZQ1" s="1688"/>
      <c r="QZR1" s="1688"/>
      <c r="QZS1" s="1688"/>
      <c r="QZT1" s="1688"/>
      <c r="QZU1" s="1688"/>
      <c r="QZV1" s="1688"/>
      <c r="QZW1" s="1688"/>
      <c r="QZX1" s="1688"/>
      <c r="QZY1" s="1688"/>
      <c r="QZZ1" s="1688"/>
      <c r="RAA1" s="1688"/>
      <c r="RAB1" s="1688"/>
      <c r="RAC1" s="1688"/>
      <c r="RAD1" s="1688"/>
      <c r="RAE1" s="1688"/>
      <c r="RAF1" s="1688"/>
      <c r="RAG1" s="1688"/>
      <c r="RAH1" s="1688"/>
      <c r="RAI1" s="1688"/>
      <c r="RAJ1" s="1688"/>
      <c r="RAK1" s="1688"/>
      <c r="RAL1" s="1688"/>
      <c r="RAM1" s="1688"/>
      <c r="RAN1" s="1688"/>
      <c r="RAO1" s="1688"/>
      <c r="RAP1" s="1688"/>
      <c r="RAQ1" s="1688"/>
      <c r="RAR1" s="1688"/>
      <c r="RAS1" s="1688"/>
      <c r="RAT1" s="1688"/>
      <c r="RAU1" s="1688"/>
      <c r="RAV1" s="1688"/>
      <c r="RAW1" s="1688"/>
      <c r="RAX1" s="1688"/>
      <c r="RAY1" s="1688"/>
      <c r="RAZ1" s="1688"/>
      <c r="RBA1" s="1688"/>
      <c r="RBB1" s="1688"/>
      <c r="RBC1" s="1688"/>
      <c r="RBD1" s="1688"/>
      <c r="RBE1" s="1688"/>
      <c r="RBF1" s="1688"/>
      <c r="RBG1" s="1688"/>
      <c r="RBH1" s="1688"/>
      <c r="RBI1" s="1688"/>
      <c r="RBJ1" s="1688"/>
      <c r="RBK1" s="1688"/>
      <c r="RBL1" s="1688"/>
      <c r="RBM1" s="1688"/>
      <c r="RBN1" s="1688"/>
      <c r="RBO1" s="1688"/>
      <c r="RBP1" s="1688"/>
      <c r="RBQ1" s="1688"/>
      <c r="RBR1" s="1688"/>
      <c r="RBS1" s="1688"/>
      <c r="RBT1" s="1688"/>
      <c r="RBU1" s="1688"/>
      <c r="RBV1" s="1688"/>
      <c r="RBW1" s="1688"/>
      <c r="RBX1" s="1688"/>
      <c r="RBY1" s="1688"/>
      <c r="RBZ1" s="1688"/>
      <c r="RCA1" s="1688"/>
      <c r="RCB1" s="1688"/>
      <c r="RCC1" s="1688"/>
      <c r="RCD1" s="1688"/>
      <c r="RCE1" s="1688"/>
      <c r="RCF1" s="1688"/>
      <c r="RCG1" s="1688"/>
      <c r="RCH1" s="1688"/>
      <c r="RCI1" s="1688"/>
      <c r="RCJ1" s="1688"/>
      <c r="RCK1" s="1688"/>
      <c r="RCL1" s="1688"/>
      <c r="RCM1" s="1688"/>
      <c r="RCN1" s="1688"/>
      <c r="RCO1" s="1688"/>
      <c r="RCP1" s="1688"/>
      <c r="RCQ1" s="1688"/>
      <c r="RCR1" s="1688"/>
      <c r="RCS1" s="1688"/>
      <c r="RCT1" s="1688"/>
      <c r="RCU1" s="1688"/>
      <c r="RCV1" s="1688"/>
      <c r="RCW1" s="1688"/>
      <c r="RCX1" s="1688"/>
      <c r="RCY1" s="1688"/>
      <c r="RCZ1" s="1688"/>
      <c r="RDA1" s="1688"/>
      <c r="RDB1" s="1688"/>
      <c r="RDC1" s="1688"/>
      <c r="RDD1" s="1688"/>
      <c r="RDE1" s="1688"/>
      <c r="RDF1" s="1688"/>
      <c r="RDG1" s="1688"/>
      <c r="RDH1" s="1688"/>
      <c r="RDI1" s="1688"/>
      <c r="RDJ1" s="1688"/>
      <c r="RDK1" s="1688"/>
      <c r="RDL1" s="1688"/>
      <c r="RDM1" s="1688"/>
      <c r="RDN1" s="1688"/>
      <c r="RDO1" s="1688"/>
      <c r="RDP1" s="1688"/>
      <c r="RDQ1" s="1688"/>
      <c r="RDR1" s="1688"/>
      <c r="RDS1" s="1688"/>
      <c r="RDT1" s="1688"/>
      <c r="RDU1" s="1688"/>
      <c r="RDV1" s="1688"/>
      <c r="RDW1" s="1688"/>
      <c r="RDX1" s="1688"/>
      <c r="RDY1" s="1688"/>
      <c r="RDZ1" s="1688"/>
      <c r="REA1" s="1688"/>
      <c r="REB1" s="1688"/>
      <c r="REC1" s="1688"/>
      <c r="RED1" s="1688"/>
      <c r="REE1" s="1688"/>
      <c r="REF1" s="1688"/>
      <c r="REG1" s="1688"/>
      <c r="REH1" s="1688"/>
      <c r="REI1" s="1688"/>
      <c r="REJ1" s="1688"/>
      <c r="REK1" s="1688"/>
      <c r="REL1" s="1688"/>
      <c r="REM1" s="1688"/>
      <c r="REN1" s="1688"/>
      <c r="REO1" s="1688"/>
      <c r="REP1" s="1688"/>
      <c r="REQ1" s="1688"/>
      <c r="RER1" s="1688"/>
      <c r="RES1" s="1688"/>
      <c r="RET1" s="1688"/>
      <c r="REU1" s="1688"/>
      <c r="REV1" s="1688"/>
      <c r="REW1" s="1688"/>
      <c r="REX1" s="1688"/>
      <c r="REY1" s="1688"/>
      <c r="REZ1" s="1688"/>
      <c r="RFA1" s="1688"/>
      <c r="RFB1" s="1688"/>
      <c r="RFC1" s="1688"/>
      <c r="RFD1" s="1688"/>
      <c r="RFE1" s="1688"/>
      <c r="RFF1" s="1688"/>
      <c r="RFG1" s="1688"/>
      <c r="RFH1" s="1688"/>
      <c r="RFI1" s="1688"/>
      <c r="RFJ1" s="1688"/>
      <c r="RFK1" s="1688"/>
      <c r="RFL1" s="1688"/>
      <c r="RFM1" s="1688"/>
      <c r="RFN1" s="1688"/>
      <c r="RFO1" s="1688"/>
      <c r="RFP1" s="1688"/>
      <c r="RFQ1" s="1688"/>
      <c r="RFR1" s="1688"/>
      <c r="RFS1" s="1688"/>
      <c r="RFT1" s="1688"/>
      <c r="RFU1" s="1688"/>
      <c r="RFV1" s="1688"/>
      <c r="RFW1" s="1688"/>
      <c r="RFX1" s="1688"/>
      <c r="RFY1" s="1688"/>
      <c r="RFZ1" s="1688"/>
      <c r="RGA1" s="1688"/>
      <c r="RGB1" s="1688"/>
      <c r="RGC1" s="1688"/>
      <c r="RGD1" s="1688"/>
      <c r="RGE1" s="1688"/>
      <c r="RGF1" s="1688"/>
      <c r="RGG1" s="1688"/>
      <c r="RGH1" s="1688"/>
      <c r="RGI1" s="1688"/>
      <c r="RGJ1" s="1688"/>
      <c r="RGK1" s="1688"/>
      <c r="RGL1" s="1688"/>
      <c r="RGM1" s="1688"/>
      <c r="RGN1" s="1688"/>
      <c r="RGO1" s="1688"/>
      <c r="RGP1" s="1688"/>
      <c r="RGQ1" s="1688"/>
      <c r="RGR1" s="1688"/>
      <c r="RGS1" s="1688"/>
      <c r="RGT1" s="1688"/>
      <c r="RGU1" s="1688"/>
      <c r="RGV1" s="1688"/>
      <c r="RGW1" s="1688"/>
      <c r="RGX1" s="1688"/>
      <c r="RGY1" s="1688"/>
      <c r="RGZ1" s="1688"/>
      <c r="RHA1" s="1688"/>
      <c r="RHB1" s="1688"/>
      <c r="RHC1" s="1688"/>
      <c r="RHD1" s="1688"/>
      <c r="RHE1" s="1688"/>
      <c r="RHF1" s="1688"/>
      <c r="RHG1" s="1688"/>
      <c r="RHH1" s="1688"/>
      <c r="RHI1" s="1688"/>
      <c r="RHJ1" s="1688"/>
      <c r="RHK1" s="1688"/>
      <c r="RHL1" s="1688"/>
      <c r="RHM1" s="1688"/>
      <c r="RHN1" s="1688"/>
      <c r="RHO1" s="1688"/>
      <c r="RHP1" s="1688"/>
      <c r="RHQ1" s="1688"/>
      <c r="RHR1" s="1688"/>
      <c r="RHS1" s="1688"/>
      <c r="RHT1" s="1688"/>
      <c r="RHU1" s="1688"/>
      <c r="RHV1" s="1688"/>
      <c r="RHW1" s="1688"/>
      <c r="RHX1" s="1688"/>
      <c r="RHY1" s="1688"/>
      <c r="RHZ1" s="1688"/>
      <c r="RIA1" s="1688"/>
      <c r="RIB1" s="1688"/>
      <c r="RIC1" s="1688"/>
      <c r="RID1" s="1688"/>
      <c r="RIE1" s="1688"/>
      <c r="RIF1" s="1688"/>
      <c r="RIG1" s="1688"/>
      <c r="RIH1" s="1688"/>
      <c r="RII1" s="1688"/>
      <c r="RIJ1" s="1688"/>
      <c r="RIK1" s="1688"/>
      <c r="RIL1" s="1688"/>
      <c r="RIM1" s="1688"/>
      <c r="RIN1" s="1688"/>
      <c r="RIO1" s="1688"/>
      <c r="RIP1" s="1688"/>
      <c r="RIQ1" s="1688"/>
      <c r="RIR1" s="1688"/>
      <c r="RIS1" s="1688"/>
      <c r="RIT1" s="1688"/>
      <c r="RIU1" s="1688"/>
      <c r="RIV1" s="1688"/>
      <c r="RIW1" s="1688"/>
      <c r="RIX1" s="1688"/>
      <c r="RIY1" s="1688"/>
      <c r="RIZ1" s="1688"/>
      <c r="RJA1" s="1688"/>
      <c r="RJB1" s="1688"/>
      <c r="RJC1" s="1688"/>
      <c r="RJD1" s="1688"/>
      <c r="RJE1" s="1688"/>
      <c r="RJF1" s="1688"/>
      <c r="RJG1" s="1688"/>
      <c r="RJH1" s="1688"/>
      <c r="RJI1" s="1688"/>
      <c r="RJJ1" s="1688"/>
      <c r="RJK1" s="1688"/>
      <c r="RJL1" s="1688"/>
      <c r="RJM1" s="1688"/>
      <c r="RJN1" s="1688"/>
      <c r="RJO1" s="1688"/>
      <c r="RJP1" s="1688"/>
      <c r="RJQ1" s="1688"/>
      <c r="RJR1" s="1688"/>
      <c r="RJS1" s="1688"/>
      <c r="RJT1" s="1688"/>
      <c r="RJU1" s="1688"/>
      <c r="RJV1" s="1688"/>
      <c r="RJW1" s="1688"/>
      <c r="RJX1" s="1688"/>
      <c r="RJY1" s="1688"/>
      <c r="RJZ1" s="1688"/>
      <c r="RKA1" s="1688"/>
      <c r="RKB1" s="1688"/>
      <c r="RKC1" s="1688"/>
      <c r="RKD1" s="1688"/>
      <c r="RKE1" s="1688"/>
      <c r="RKF1" s="1688"/>
      <c r="RKG1" s="1688"/>
      <c r="RKH1" s="1688"/>
      <c r="RKI1" s="1688"/>
      <c r="RKJ1" s="1688"/>
      <c r="RKK1" s="1688"/>
      <c r="RKL1" s="1688"/>
      <c r="RKM1" s="1688"/>
      <c r="RKN1" s="1688"/>
      <c r="RKO1" s="1688"/>
      <c r="RKP1" s="1688"/>
      <c r="RKQ1" s="1688"/>
      <c r="RKR1" s="1688"/>
      <c r="RKS1" s="1688"/>
      <c r="RKT1" s="1688"/>
      <c r="RKU1" s="1688"/>
      <c r="RKV1" s="1688"/>
      <c r="RKW1" s="1688"/>
      <c r="RKX1" s="1688"/>
      <c r="RKY1" s="1688"/>
      <c r="RKZ1" s="1688"/>
      <c r="RLA1" s="1688"/>
      <c r="RLB1" s="1688"/>
      <c r="RLC1" s="1688"/>
      <c r="RLD1" s="1688"/>
      <c r="RLE1" s="1688"/>
      <c r="RLF1" s="1688"/>
      <c r="RLG1" s="1688"/>
      <c r="RLH1" s="1688"/>
      <c r="RLI1" s="1688"/>
      <c r="RLJ1" s="1688"/>
      <c r="RLK1" s="1688"/>
      <c r="RLL1" s="1688"/>
      <c r="RLM1" s="1688"/>
      <c r="RLN1" s="1688"/>
      <c r="RLO1" s="1688"/>
      <c r="RLP1" s="1688"/>
      <c r="RLQ1" s="1688"/>
      <c r="RLR1" s="1688"/>
      <c r="RLS1" s="1688"/>
      <c r="RLT1" s="1688"/>
      <c r="RLU1" s="1688"/>
      <c r="RLV1" s="1688"/>
      <c r="RLW1" s="1688"/>
      <c r="RLX1" s="1688"/>
      <c r="RLY1" s="1688"/>
      <c r="RLZ1" s="1688"/>
      <c r="RMA1" s="1688"/>
      <c r="RMB1" s="1688"/>
      <c r="RMC1" s="1688"/>
      <c r="RMD1" s="1688"/>
      <c r="RME1" s="1688"/>
      <c r="RMF1" s="1688"/>
      <c r="RMG1" s="1688"/>
      <c r="RMH1" s="1688"/>
      <c r="RMI1" s="1688"/>
      <c r="RMJ1" s="1688"/>
      <c r="RMK1" s="1688"/>
      <c r="RML1" s="1688"/>
      <c r="RMM1" s="1688"/>
      <c r="RMN1" s="1688"/>
      <c r="RMO1" s="1688"/>
      <c r="RMP1" s="1688"/>
      <c r="RMQ1" s="1688"/>
      <c r="RMR1" s="1688"/>
      <c r="RMS1" s="1688"/>
      <c r="RMT1" s="1688"/>
      <c r="RMU1" s="1688"/>
      <c r="RMV1" s="1688"/>
      <c r="RMW1" s="1688"/>
      <c r="RMX1" s="1688"/>
      <c r="RMY1" s="1688"/>
      <c r="RMZ1" s="1688"/>
      <c r="RNA1" s="1688"/>
      <c r="RNB1" s="1688"/>
      <c r="RNC1" s="1688"/>
      <c r="RND1" s="1688"/>
      <c r="RNE1" s="1688"/>
      <c r="RNF1" s="1688"/>
      <c r="RNG1" s="1688"/>
      <c r="RNH1" s="1688"/>
      <c r="RNI1" s="1688"/>
      <c r="RNJ1" s="1688"/>
      <c r="RNK1" s="1688"/>
      <c r="RNL1" s="1688"/>
      <c r="RNM1" s="1688"/>
      <c r="RNN1" s="1688"/>
      <c r="RNO1" s="1688"/>
      <c r="RNP1" s="1688"/>
      <c r="RNQ1" s="1688"/>
      <c r="RNR1" s="1688"/>
      <c r="RNS1" s="1688"/>
      <c r="RNT1" s="1688"/>
      <c r="RNU1" s="1688"/>
      <c r="RNV1" s="1688"/>
      <c r="RNW1" s="1688"/>
      <c r="RNX1" s="1688"/>
      <c r="RNY1" s="1688"/>
      <c r="RNZ1" s="1688"/>
      <c r="ROA1" s="1688"/>
      <c r="ROB1" s="1688"/>
      <c r="ROC1" s="1688"/>
      <c r="ROD1" s="1688"/>
      <c r="ROE1" s="1688"/>
      <c r="ROF1" s="1688"/>
      <c r="ROG1" s="1688"/>
      <c r="ROH1" s="1688"/>
      <c r="ROI1" s="1688"/>
      <c r="ROJ1" s="1688"/>
      <c r="ROK1" s="1688"/>
      <c r="ROL1" s="1688"/>
      <c r="ROM1" s="1688"/>
      <c r="RON1" s="1688"/>
      <c r="ROO1" s="1688"/>
      <c r="ROP1" s="1688"/>
      <c r="ROQ1" s="1688"/>
      <c r="ROR1" s="1688"/>
      <c r="ROS1" s="1688"/>
      <c r="ROT1" s="1688"/>
      <c r="ROU1" s="1688"/>
      <c r="ROV1" s="1688"/>
      <c r="ROW1" s="1688"/>
      <c r="ROX1" s="1688"/>
      <c r="ROY1" s="1688"/>
      <c r="ROZ1" s="1688"/>
      <c r="RPA1" s="1688"/>
      <c r="RPB1" s="1688"/>
      <c r="RPC1" s="1688"/>
      <c r="RPD1" s="1688"/>
      <c r="RPE1" s="1688"/>
      <c r="RPF1" s="1688"/>
      <c r="RPG1" s="1688"/>
      <c r="RPH1" s="1688"/>
      <c r="RPI1" s="1688"/>
      <c r="RPJ1" s="1688"/>
      <c r="RPK1" s="1688"/>
      <c r="RPL1" s="1688"/>
      <c r="RPM1" s="1688"/>
      <c r="RPN1" s="1688"/>
      <c r="RPO1" s="1688"/>
      <c r="RPP1" s="1688"/>
      <c r="RPQ1" s="1688"/>
      <c r="RPR1" s="1688"/>
      <c r="RPS1" s="1688"/>
      <c r="RPT1" s="1688"/>
      <c r="RPU1" s="1688"/>
      <c r="RPV1" s="1688"/>
      <c r="RPW1" s="1688"/>
      <c r="RPX1" s="1688"/>
      <c r="RPY1" s="1688"/>
      <c r="RPZ1" s="1688"/>
      <c r="RQA1" s="1688"/>
      <c r="RQB1" s="1688"/>
      <c r="RQC1" s="1688"/>
      <c r="RQD1" s="1688"/>
      <c r="RQE1" s="1688"/>
      <c r="RQF1" s="1688"/>
      <c r="RQG1" s="1688"/>
      <c r="RQH1" s="1688"/>
      <c r="RQI1" s="1688"/>
      <c r="RQJ1" s="1688"/>
      <c r="RQK1" s="1688"/>
      <c r="RQL1" s="1688"/>
      <c r="RQM1" s="1688"/>
      <c r="RQN1" s="1688"/>
      <c r="RQO1" s="1688"/>
      <c r="RQP1" s="1688"/>
      <c r="RQQ1" s="1688"/>
      <c r="RQR1" s="1688"/>
      <c r="RQS1" s="1688"/>
      <c r="RQT1" s="1688"/>
      <c r="RQU1" s="1688"/>
      <c r="RQV1" s="1688"/>
      <c r="RQW1" s="1688"/>
      <c r="RQX1" s="1688"/>
      <c r="RQY1" s="1688"/>
      <c r="RQZ1" s="1688"/>
      <c r="RRA1" s="1688"/>
      <c r="RRB1" s="1688"/>
      <c r="RRC1" s="1688"/>
      <c r="RRD1" s="1688"/>
      <c r="RRE1" s="1688"/>
      <c r="RRF1" s="1688"/>
      <c r="RRG1" s="1688"/>
      <c r="RRH1" s="1688"/>
      <c r="RRI1" s="1688"/>
      <c r="RRJ1" s="1688"/>
      <c r="RRK1" s="1688"/>
      <c r="RRL1" s="1688"/>
      <c r="RRM1" s="1688"/>
      <c r="RRN1" s="1688"/>
      <c r="RRO1" s="1688"/>
      <c r="RRP1" s="1688"/>
      <c r="RRQ1" s="1688"/>
      <c r="RRR1" s="1688"/>
      <c r="RRS1" s="1688"/>
      <c r="RRT1" s="1688"/>
      <c r="RRU1" s="1688"/>
      <c r="RRV1" s="1688"/>
      <c r="RRW1" s="1688"/>
      <c r="RRX1" s="1688"/>
      <c r="RRY1" s="1688"/>
      <c r="RRZ1" s="1688"/>
      <c r="RSA1" s="1688"/>
      <c r="RSB1" s="1688"/>
      <c r="RSC1" s="1688"/>
      <c r="RSD1" s="1688"/>
      <c r="RSE1" s="1688"/>
      <c r="RSF1" s="1688"/>
      <c r="RSG1" s="1688"/>
      <c r="RSH1" s="1688"/>
      <c r="RSI1" s="1688"/>
      <c r="RSJ1" s="1688"/>
      <c r="RSK1" s="1688"/>
      <c r="RSL1" s="1688"/>
      <c r="RSM1" s="1688"/>
      <c r="RSN1" s="1688"/>
      <c r="RSO1" s="1688"/>
      <c r="RSP1" s="1688"/>
      <c r="RSQ1" s="1688"/>
      <c r="RSR1" s="1688"/>
      <c r="RSS1" s="1688"/>
      <c r="RST1" s="1688"/>
      <c r="RSU1" s="1688"/>
      <c r="RSV1" s="1688"/>
      <c r="RSW1" s="1688"/>
      <c r="RSX1" s="1688"/>
      <c r="RSY1" s="1688"/>
      <c r="RSZ1" s="1688"/>
      <c r="RTA1" s="1688"/>
      <c r="RTB1" s="1688"/>
      <c r="RTC1" s="1688"/>
      <c r="RTD1" s="1688"/>
      <c r="RTE1" s="1688"/>
      <c r="RTF1" s="1688"/>
      <c r="RTG1" s="1688"/>
      <c r="RTH1" s="1688"/>
      <c r="RTI1" s="1688"/>
      <c r="RTJ1" s="1688"/>
      <c r="RTK1" s="1688"/>
      <c r="RTL1" s="1688"/>
      <c r="RTM1" s="1688"/>
      <c r="RTN1" s="1688"/>
      <c r="RTO1" s="1688"/>
      <c r="RTP1" s="1688"/>
      <c r="RTQ1" s="1688"/>
      <c r="RTR1" s="1688"/>
      <c r="RTS1" s="1688"/>
      <c r="RTT1" s="1688"/>
      <c r="RTU1" s="1688"/>
      <c r="RTV1" s="1688"/>
      <c r="RTW1" s="1688"/>
      <c r="RTX1" s="1688"/>
      <c r="RTY1" s="1688"/>
      <c r="RTZ1" s="1688"/>
      <c r="RUA1" s="1688"/>
      <c r="RUB1" s="1688"/>
      <c r="RUC1" s="1688"/>
      <c r="RUD1" s="1688"/>
      <c r="RUE1" s="1688"/>
      <c r="RUF1" s="1688"/>
      <c r="RUG1" s="1688"/>
      <c r="RUH1" s="1688"/>
      <c r="RUI1" s="1688"/>
      <c r="RUJ1" s="1688"/>
      <c r="RUK1" s="1688"/>
      <c r="RUL1" s="1688"/>
      <c r="RUM1" s="1688"/>
      <c r="RUN1" s="1688"/>
      <c r="RUO1" s="1688"/>
      <c r="RUP1" s="1688"/>
      <c r="RUQ1" s="1688"/>
      <c r="RUR1" s="1688"/>
      <c r="RUS1" s="1688"/>
      <c r="RUT1" s="1688"/>
      <c r="RUU1" s="1688"/>
      <c r="RUV1" s="1688"/>
      <c r="RUW1" s="1688"/>
      <c r="RUX1" s="1688"/>
      <c r="RUY1" s="1688"/>
      <c r="RUZ1" s="1688"/>
      <c r="RVA1" s="1688"/>
      <c r="RVB1" s="1688"/>
      <c r="RVC1" s="1688"/>
      <c r="RVD1" s="1688"/>
      <c r="RVE1" s="1688"/>
      <c r="RVF1" s="1688"/>
      <c r="RVG1" s="1688"/>
      <c r="RVH1" s="1688"/>
      <c r="RVI1" s="1688"/>
      <c r="RVJ1" s="1688"/>
      <c r="RVK1" s="1688"/>
      <c r="RVL1" s="1688"/>
      <c r="RVM1" s="1688"/>
      <c r="RVN1" s="1688"/>
      <c r="RVO1" s="1688"/>
      <c r="RVP1" s="1688"/>
      <c r="RVQ1" s="1688"/>
      <c r="RVR1" s="1688"/>
      <c r="RVS1" s="1688"/>
      <c r="RVT1" s="1688"/>
      <c r="RVU1" s="1688"/>
      <c r="RVV1" s="1688"/>
      <c r="RVW1" s="1688"/>
      <c r="RVX1" s="1688"/>
      <c r="RVY1" s="1688"/>
      <c r="RVZ1" s="1688"/>
      <c r="RWA1" s="1688"/>
      <c r="RWB1" s="1688"/>
      <c r="RWC1" s="1688"/>
      <c r="RWD1" s="1688"/>
      <c r="RWE1" s="1688"/>
      <c r="RWF1" s="1688"/>
      <c r="RWG1" s="1688"/>
      <c r="RWH1" s="1688"/>
      <c r="RWI1" s="1688"/>
      <c r="RWJ1" s="1688"/>
      <c r="RWK1" s="1688"/>
      <c r="RWL1" s="1688"/>
      <c r="RWM1" s="1688"/>
      <c r="RWN1" s="1688"/>
      <c r="RWO1" s="1688"/>
      <c r="RWP1" s="1688"/>
      <c r="RWQ1" s="1688"/>
      <c r="RWR1" s="1688"/>
      <c r="RWS1" s="1688"/>
      <c r="RWT1" s="1688"/>
      <c r="RWU1" s="1688"/>
      <c r="RWV1" s="1688"/>
      <c r="RWW1" s="1688"/>
      <c r="RWX1" s="1688"/>
      <c r="RWY1" s="1688"/>
      <c r="RWZ1" s="1688"/>
      <c r="RXA1" s="1688"/>
      <c r="RXB1" s="1688"/>
      <c r="RXC1" s="1688"/>
      <c r="RXD1" s="1688"/>
      <c r="RXE1" s="1688"/>
      <c r="RXF1" s="1688"/>
      <c r="RXG1" s="1688"/>
      <c r="RXH1" s="1688"/>
      <c r="RXI1" s="1688"/>
      <c r="RXJ1" s="1688"/>
      <c r="RXK1" s="1688"/>
      <c r="RXL1" s="1688"/>
      <c r="RXM1" s="1688"/>
      <c r="RXN1" s="1688"/>
      <c r="RXO1" s="1688"/>
      <c r="RXP1" s="1688"/>
      <c r="RXQ1" s="1688"/>
      <c r="RXR1" s="1688"/>
      <c r="RXS1" s="1688"/>
      <c r="RXT1" s="1688"/>
      <c r="RXU1" s="1688"/>
      <c r="RXV1" s="1688"/>
      <c r="RXW1" s="1688"/>
      <c r="RXX1" s="1688"/>
      <c r="RXY1" s="1688"/>
      <c r="RXZ1" s="1688"/>
      <c r="RYA1" s="1688"/>
      <c r="RYB1" s="1688"/>
      <c r="RYC1" s="1688"/>
      <c r="RYD1" s="1688"/>
      <c r="RYE1" s="1688"/>
      <c r="RYF1" s="1688"/>
      <c r="RYG1" s="1688"/>
      <c r="RYH1" s="1688"/>
      <c r="RYI1" s="1688"/>
      <c r="RYJ1" s="1688"/>
      <c r="RYK1" s="1688"/>
      <c r="RYL1" s="1688"/>
      <c r="RYM1" s="1688"/>
      <c r="RYN1" s="1688"/>
      <c r="RYO1" s="1688"/>
      <c r="RYP1" s="1688"/>
      <c r="RYQ1" s="1688"/>
      <c r="RYR1" s="1688"/>
      <c r="RYS1" s="1688"/>
      <c r="RYT1" s="1688"/>
      <c r="RYU1" s="1688"/>
      <c r="RYV1" s="1688"/>
      <c r="RYW1" s="1688"/>
      <c r="RYX1" s="1688"/>
      <c r="RYY1" s="1688"/>
      <c r="RYZ1" s="1688"/>
      <c r="RZA1" s="1688"/>
      <c r="RZB1" s="1688"/>
      <c r="RZC1" s="1688"/>
      <c r="RZD1" s="1688"/>
      <c r="RZE1" s="1688"/>
      <c r="RZF1" s="1688"/>
      <c r="RZG1" s="1688"/>
      <c r="RZH1" s="1688"/>
      <c r="RZI1" s="1688"/>
      <c r="RZJ1" s="1688"/>
      <c r="RZK1" s="1688"/>
      <c r="RZL1" s="1688"/>
      <c r="RZM1" s="1688"/>
      <c r="RZN1" s="1688"/>
      <c r="RZO1" s="1688"/>
      <c r="RZP1" s="1688"/>
      <c r="RZQ1" s="1688"/>
      <c r="RZR1" s="1688"/>
      <c r="RZS1" s="1688"/>
      <c r="RZT1" s="1688"/>
      <c r="RZU1" s="1688"/>
      <c r="RZV1" s="1688"/>
      <c r="RZW1" s="1688"/>
      <c r="RZX1" s="1688"/>
      <c r="RZY1" s="1688"/>
      <c r="RZZ1" s="1688"/>
      <c r="SAA1" s="1688"/>
      <c r="SAB1" s="1688"/>
      <c r="SAC1" s="1688"/>
      <c r="SAD1" s="1688"/>
      <c r="SAE1" s="1688"/>
      <c r="SAF1" s="1688"/>
      <c r="SAG1" s="1688"/>
      <c r="SAH1" s="1688"/>
      <c r="SAI1" s="1688"/>
      <c r="SAJ1" s="1688"/>
      <c r="SAK1" s="1688"/>
      <c r="SAL1" s="1688"/>
      <c r="SAM1" s="1688"/>
      <c r="SAN1" s="1688"/>
      <c r="SAO1" s="1688"/>
      <c r="SAP1" s="1688"/>
      <c r="SAQ1" s="1688"/>
      <c r="SAR1" s="1688"/>
      <c r="SAS1" s="1688"/>
      <c r="SAT1" s="1688"/>
      <c r="SAU1" s="1688"/>
      <c r="SAV1" s="1688"/>
      <c r="SAW1" s="1688"/>
      <c r="SAX1" s="1688"/>
      <c r="SAY1" s="1688"/>
      <c r="SAZ1" s="1688"/>
      <c r="SBA1" s="1688"/>
      <c r="SBB1" s="1688"/>
      <c r="SBC1" s="1688"/>
      <c r="SBD1" s="1688"/>
      <c r="SBE1" s="1688"/>
      <c r="SBF1" s="1688"/>
      <c r="SBG1" s="1688"/>
      <c r="SBH1" s="1688"/>
      <c r="SBI1" s="1688"/>
      <c r="SBJ1" s="1688"/>
      <c r="SBK1" s="1688"/>
      <c r="SBL1" s="1688"/>
      <c r="SBM1" s="1688"/>
      <c r="SBN1" s="1688"/>
      <c r="SBO1" s="1688"/>
      <c r="SBP1" s="1688"/>
      <c r="SBQ1" s="1688"/>
      <c r="SBR1" s="1688"/>
      <c r="SBS1" s="1688"/>
      <c r="SBT1" s="1688"/>
      <c r="SBU1" s="1688"/>
      <c r="SBV1" s="1688"/>
      <c r="SBW1" s="1688"/>
      <c r="SBX1" s="1688"/>
      <c r="SBY1" s="1688"/>
      <c r="SBZ1" s="1688"/>
      <c r="SCA1" s="1688"/>
      <c r="SCB1" s="1688"/>
      <c r="SCC1" s="1688"/>
      <c r="SCD1" s="1688"/>
      <c r="SCE1" s="1688"/>
      <c r="SCF1" s="1688"/>
      <c r="SCG1" s="1688"/>
      <c r="SCH1" s="1688"/>
      <c r="SCI1" s="1688"/>
      <c r="SCJ1" s="1688"/>
      <c r="SCK1" s="1688"/>
      <c r="SCL1" s="1688"/>
      <c r="SCM1" s="1688"/>
      <c r="SCN1" s="1688"/>
      <c r="SCO1" s="1688"/>
      <c r="SCP1" s="1688"/>
      <c r="SCQ1" s="1688"/>
      <c r="SCR1" s="1688"/>
      <c r="SCS1" s="1688"/>
      <c r="SCT1" s="1688"/>
      <c r="SCU1" s="1688"/>
      <c r="SCV1" s="1688"/>
      <c r="SCW1" s="1688"/>
      <c r="SCX1" s="1688"/>
      <c r="SCY1" s="1688"/>
      <c r="SCZ1" s="1688"/>
      <c r="SDA1" s="1688"/>
      <c r="SDB1" s="1688"/>
      <c r="SDC1" s="1688"/>
      <c r="SDD1" s="1688"/>
      <c r="SDE1" s="1688"/>
      <c r="SDF1" s="1688"/>
      <c r="SDG1" s="1688"/>
      <c r="SDH1" s="1688"/>
      <c r="SDI1" s="1688"/>
      <c r="SDJ1" s="1688"/>
      <c r="SDK1" s="1688"/>
      <c r="SDL1" s="1688"/>
      <c r="SDM1" s="1688"/>
      <c r="SDN1" s="1688"/>
      <c r="SDO1" s="1688"/>
      <c r="SDP1" s="1688"/>
      <c r="SDQ1" s="1688"/>
      <c r="SDR1" s="1688"/>
      <c r="SDS1" s="1688"/>
      <c r="SDT1" s="1688"/>
      <c r="SDU1" s="1688"/>
      <c r="SDV1" s="1688"/>
      <c r="SDW1" s="1688"/>
      <c r="SDX1" s="1688"/>
      <c r="SDY1" s="1688"/>
      <c r="SDZ1" s="1688"/>
      <c r="SEA1" s="1688"/>
      <c r="SEB1" s="1688"/>
      <c r="SEC1" s="1688"/>
      <c r="SED1" s="1688"/>
      <c r="SEE1" s="1688"/>
      <c r="SEF1" s="1688"/>
      <c r="SEG1" s="1688"/>
      <c r="SEH1" s="1688"/>
      <c r="SEI1" s="1688"/>
      <c r="SEJ1" s="1688"/>
      <c r="SEK1" s="1688"/>
      <c r="SEL1" s="1688"/>
      <c r="SEM1" s="1688"/>
      <c r="SEN1" s="1688"/>
      <c r="SEO1" s="1688"/>
      <c r="SEP1" s="1688"/>
      <c r="SEQ1" s="1688"/>
      <c r="SER1" s="1688"/>
      <c r="SES1" s="1688"/>
      <c r="SET1" s="1688"/>
      <c r="SEU1" s="1688"/>
      <c r="SEV1" s="1688"/>
      <c r="SEW1" s="1688"/>
      <c r="SEX1" s="1688"/>
      <c r="SEY1" s="1688"/>
      <c r="SEZ1" s="1688"/>
      <c r="SFA1" s="1688"/>
      <c r="SFB1" s="1688"/>
      <c r="SFC1" s="1688"/>
      <c r="SFD1" s="1688"/>
      <c r="SFE1" s="1688"/>
      <c r="SFF1" s="1688"/>
      <c r="SFG1" s="1688"/>
      <c r="SFH1" s="1688"/>
      <c r="SFI1" s="1688"/>
      <c r="SFJ1" s="1688"/>
      <c r="SFK1" s="1688"/>
      <c r="SFL1" s="1688"/>
      <c r="SFM1" s="1688"/>
      <c r="SFN1" s="1688"/>
      <c r="SFO1" s="1688"/>
      <c r="SFP1" s="1688"/>
      <c r="SFQ1" s="1688"/>
      <c r="SFR1" s="1688"/>
      <c r="SFS1" s="1688"/>
      <c r="SFT1" s="1688"/>
      <c r="SFU1" s="1688"/>
      <c r="SFV1" s="1688"/>
      <c r="SFW1" s="1688"/>
      <c r="SFX1" s="1688"/>
      <c r="SFY1" s="1688"/>
      <c r="SFZ1" s="1688"/>
      <c r="SGA1" s="1688"/>
      <c r="SGB1" s="1688"/>
      <c r="SGC1" s="1688"/>
      <c r="SGD1" s="1688"/>
      <c r="SGE1" s="1688"/>
      <c r="SGF1" s="1688"/>
      <c r="SGG1" s="1688"/>
      <c r="SGH1" s="1688"/>
      <c r="SGI1" s="1688"/>
      <c r="SGJ1" s="1688"/>
      <c r="SGK1" s="1688"/>
      <c r="SGL1" s="1688"/>
      <c r="SGM1" s="1688"/>
      <c r="SGN1" s="1688"/>
      <c r="SGO1" s="1688"/>
      <c r="SGP1" s="1688"/>
      <c r="SGQ1" s="1688"/>
      <c r="SGR1" s="1688"/>
      <c r="SGS1" s="1688"/>
      <c r="SGT1" s="1688"/>
      <c r="SGU1" s="1688"/>
      <c r="SGV1" s="1688"/>
      <c r="SGW1" s="1688"/>
      <c r="SGX1" s="1688"/>
      <c r="SGY1" s="1688"/>
      <c r="SGZ1" s="1688"/>
      <c r="SHA1" s="1688"/>
      <c r="SHB1" s="1688"/>
      <c r="SHC1" s="1688"/>
      <c r="SHD1" s="1688"/>
      <c r="SHE1" s="1688"/>
      <c r="SHF1" s="1688"/>
      <c r="SHG1" s="1688"/>
      <c r="SHH1" s="1688"/>
      <c r="SHI1" s="1688"/>
      <c r="SHJ1" s="1688"/>
      <c r="SHK1" s="1688"/>
      <c r="SHL1" s="1688"/>
      <c r="SHM1" s="1688"/>
      <c r="SHN1" s="1688"/>
      <c r="SHO1" s="1688"/>
      <c r="SHP1" s="1688"/>
      <c r="SHQ1" s="1688"/>
      <c r="SHR1" s="1688"/>
      <c r="SHS1" s="1688"/>
      <c r="SHT1" s="1688"/>
      <c r="SHU1" s="1688"/>
      <c r="SHV1" s="1688"/>
      <c r="SHW1" s="1688"/>
      <c r="SHX1" s="1688"/>
      <c r="SHY1" s="1688"/>
      <c r="SHZ1" s="1688"/>
      <c r="SIA1" s="1688"/>
      <c r="SIB1" s="1688"/>
      <c r="SIC1" s="1688"/>
      <c r="SID1" s="1688"/>
      <c r="SIE1" s="1688"/>
      <c r="SIF1" s="1688"/>
      <c r="SIG1" s="1688"/>
      <c r="SIH1" s="1688"/>
      <c r="SII1" s="1688"/>
      <c r="SIJ1" s="1688"/>
      <c r="SIK1" s="1688"/>
      <c r="SIL1" s="1688"/>
      <c r="SIM1" s="1688"/>
      <c r="SIN1" s="1688"/>
      <c r="SIO1" s="1688"/>
      <c r="SIP1" s="1688"/>
      <c r="SIQ1" s="1688"/>
      <c r="SIR1" s="1688"/>
      <c r="SIS1" s="1688"/>
      <c r="SIT1" s="1688"/>
      <c r="SIU1" s="1688"/>
      <c r="SIV1" s="1688"/>
      <c r="SIW1" s="1688"/>
      <c r="SIX1" s="1688"/>
      <c r="SIY1" s="1688"/>
      <c r="SIZ1" s="1688"/>
      <c r="SJA1" s="1688"/>
      <c r="SJB1" s="1688"/>
      <c r="SJC1" s="1688"/>
      <c r="SJD1" s="1688"/>
      <c r="SJE1" s="1688"/>
      <c r="SJF1" s="1688"/>
      <c r="SJG1" s="1688"/>
      <c r="SJH1" s="1688"/>
      <c r="SJI1" s="1688"/>
      <c r="SJJ1" s="1688"/>
      <c r="SJK1" s="1688"/>
      <c r="SJL1" s="1688"/>
      <c r="SJM1" s="1688"/>
      <c r="SJN1" s="1688"/>
      <c r="SJO1" s="1688"/>
      <c r="SJP1" s="1688"/>
      <c r="SJQ1" s="1688"/>
      <c r="SJR1" s="1688"/>
      <c r="SJS1" s="1688"/>
      <c r="SJT1" s="1688"/>
      <c r="SJU1" s="1688"/>
      <c r="SJV1" s="1688"/>
      <c r="SJW1" s="1688"/>
      <c r="SJX1" s="1688"/>
      <c r="SJY1" s="1688"/>
      <c r="SJZ1" s="1688"/>
      <c r="SKA1" s="1688"/>
      <c r="SKB1" s="1688"/>
      <c r="SKC1" s="1688"/>
      <c r="SKD1" s="1688"/>
      <c r="SKE1" s="1688"/>
      <c r="SKF1" s="1688"/>
      <c r="SKG1" s="1688"/>
      <c r="SKH1" s="1688"/>
      <c r="SKI1" s="1688"/>
      <c r="SKJ1" s="1688"/>
      <c r="SKK1" s="1688"/>
      <c r="SKL1" s="1688"/>
      <c r="SKM1" s="1688"/>
      <c r="SKN1" s="1688"/>
      <c r="SKO1" s="1688"/>
      <c r="SKP1" s="1688"/>
      <c r="SKQ1" s="1688"/>
      <c r="SKR1" s="1688"/>
      <c r="SKS1" s="1688"/>
      <c r="SKT1" s="1688"/>
      <c r="SKU1" s="1688"/>
      <c r="SKV1" s="1688"/>
      <c r="SKW1" s="1688"/>
      <c r="SKX1" s="1688"/>
      <c r="SKY1" s="1688"/>
      <c r="SKZ1" s="1688"/>
      <c r="SLA1" s="1688"/>
      <c r="SLB1" s="1688"/>
      <c r="SLC1" s="1688"/>
      <c r="SLD1" s="1688"/>
      <c r="SLE1" s="1688"/>
      <c r="SLF1" s="1688"/>
      <c r="SLG1" s="1688"/>
      <c r="SLH1" s="1688"/>
      <c r="SLI1" s="1688"/>
      <c r="SLJ1" s="1688"/>
      <c r="SLK1" s="1688"/>
      <c r="SLL1" s="1688"/>
      <c r="SLM1" s="1688"/>
      <c r="SLN1" s="1688"/>
      <c r="SLO1" s="1688"/>
      <c r="SLP1" s="1688"/>
      <c r="SLQ1" s="1688"/>
      <c r="SLR1" s="1688"/>
      <c r="SLS1" s="1688"/>
      <c r="SLT1" s="1688"/>
      <c r="SLU1" s="1688"/>
      <c r="SLV1" s="1688"/>
      <c r="SLW1" s="1688"/>
      <c r="SLX1" s="1688"/>
      <c r="SLY1" s="1688"/>
      <c r="SLZ1" s="1688"/>
      <c r="SMA1" s="1688"/>
      <c r="SMB1" s="1688"/>
      <c r="SMC1" s="1688"/>
      <c r="SMD1" s="1688"/>
      <c r="SME1" s="1688"/>
      <c r="SMF1" s="1688"/>
      <c r="SMG1" s="1688"/>
      <c r="SMH1" s="1688"/>
      <c r="SMI1" s="1688"/>
      <c r="SMJ1" s="1688"/>
      <c r="SMK1" s="1688"/>
      <c r="SML1" s="1688"/>
      <c r="SMM1" s="1688"/>
      <c r="SMN1" s="1688"/>
      <c r="SMO1" s="1688"/>
      <c r="SMP1" s="1688"/>
      <c r="SMQ1" s="1688"/>
      <c r="SMR1" s="1688"/>
      <c r="SMS1" s="1688"/>
      <c r="SMT1" s="1688"/>
      <c r="SMU1" s="1688"/>
      <c r="SMV1" s="1688"/>
      <c r="SMW1" s="1688"/>
      <c r="SMX1" s="1688"/>
      <c r="SMY1" s="1688"/>
      <c r="SMZ1" s="1688"/>
      <c r="SNA1" s="1688"/>
      <c r="SNB1" s="1688"/>
      <c r="SNC1" s="1688"/>
      <c r="SND1" s="1688"/>
      <c r="SNE1" s="1688"/>
      <c r="SNF1" s="1688"/>
      <c r="SNG1" s="1688"/>
      <c r="SNH1" s="1688"/>
      <c r="SNI1" s="1688"/>
      <c r="SNJ1" s="1688"/>
      <c r="SNK1" s="1688"/>
      <c r="SNL1" s="1688"/>
      <c r="SNM1" s="1688"/>
      <c r="SNN1" s="1688"/>
      <c r="SNO1" s="1688"/>
      <c r="SNP1" s="1688"/>
      <c r="SNQ1" s="1688"/>
      <c r="SNR1" s="1688"/>
      <c r="SNS1" s="1688"/>
      <c r="SNT1" s="1688"/>
      <c r="SNU1" s="1688"/>
      <c r="SNV1" s="1688"/>
      <c r="SNW1" s="1688"/>
      <c r="SNX1" s="1688"/>
      <c r="SNY1" s="1688"/>
      <c r="SNZ1" s="1688"/>
      <c r="SOA1" s="1688"/>
      <c r="SOB1" s="1688"/>
      <c r="SOC1" s="1688"/>
      <c r="SOD1" s="1688"/>
      <c r="SOE1" s="1688"/>
      <c r="SOF1" s="1688"/>
      <c r="SOG1" s="1688"/>
      <c r="SOH1" s="1688"/>
      <c r="SOI1" s="1688"/>
      <c r="SOJ1" s="1688"/>
      <c r="SOK1" s="1688"/>
      <c r="SOL1" s="1688"/>
      <c r="SOM1" s="1688"/>
      <c r="SON1" s="1688"/>
      <c r="SOO1" s="1688"/>
      <c r="SOP1" s="1688"/>
      <c r="SOQ1" s="1688"/>
      <c r="SOR1" s="1688"/>
      <c r="SOS1" s="1688"/>
      <c r="SOT1" s="1688"/>
      <c r="SOU1" s="1688"/>
      <c r="SOV1" s="1688"/>
      <c r="SOW1" s="1688"/>
      <c r="SOX1" s="1688"/>
      <c r="SOY1" s="1688"/>
      <c r="SOZ1" s="1688"/>
      <c r="SPA1" s="1688"/>
      <c r="SPB1" s="1688"/>
      <c r="SPC1" s="1688"/>
      <c r="SPD1" s="1688"/>
      <c r="SPE1" s="1688"/>
      <c r="SPF1" s="1688"/>
      <c r="SPG1" s="1688"/>
      <c r="SPH1" s="1688"/>
      <c r="SPI1" s="1688"/>
      <c r="SPJ1" s="1688"/>
      <c r="SPK1" s="1688"/>
      <c r="SPL1" s="1688"/>
      <c r="SPM1" s="1688"/>
      <c r="SPN1" s="1688"/>
      <c r="SPO1" s="1688"/>
      <c r="SPP1" s="1688"/>
      <c r="SPQ1" s="1688"/>
      <c r="SPR1" s="1688"/>
      <c r="SPS1" s="1688"/>
      <c r="SPT1" s="1688"/>
      <c r="SPU1" s="1688"/>
      <c r="SPV1" s="1688"/>
      <c r="SPW1" s="1688"/>
      <c r="SPX1" s="1688"/>
      <c r="SPY1" s="1688"/>
      <c r="SPZ1" s="1688"/>
      <c r="SQA1" s="1688"/>
      <c r="SQB1" s="1688"/>
      <c r="SQC1" s="1688"/>
      <c r="SQD1" s="1688"/>
      <c r="SQE1" s="1688"/>
      <c r="SQF1" s="1688"/>
      <c r="SQG1" s="1688"/>
      <c r="SQH1" s="1688"/>
      <c r="SQI1" s="1688"/>
      <c r="SQJ1" s="1688"/>
      <c r="SQK1" s="1688"/>
      <c r="SQL1" s="1688"/>
      <c r="SQM1" s="1688"/>
      <c r="SQN1" s="1688"/>
      <c r="SQO1" s="1688"/>
      <c r="SQP1" s="1688"/>
      <c r="SQQ1" s="1688"/>
      <c r="SQR1" s="1688"/>
      <c r="SQS1" s="1688"/>
      <c r="SQT1" s="1688"/>
      <c r="SQU1" s="1688"/>
      <c r="SQV1" s="1688"/>
      <c r="SQW1" s="1688"/>
      <c r="SQX1" s="1688"/>
      <c r="SQY1" s="1688"/>
      <c r="SQZ1" s="1688"/>
      <c r="SRA1" s="1688"/>
      <c r="SRB1" s="1688"/>
      <c r="SRC1" s="1688"/>
      <c r="SRD1" s="1688"/>
      <c r="SRE1" s="1688"/>
      <c r="SRF1" s="1688"/>
      <c r="SRG1" s="1688"/>
      <c r="SRH1" s="1688"/>
      <c r="SRI1" s="1688"/>
      <c r="SRJ1" s="1688"/>
      <c r="SRK1" s="1688"/>
      <c r="SRL1" s="1688"/>
      <c r="SRM1" s="1688"/>
      <c r="SRN1" s="1688"/>
      <c r="SRO1" s="1688"/>
      <c r="SRP1" s="1688"/>
      <c r="SRQ1" s="1688"/>
      <c r="SRR1" s="1688"/>
      <c r="SRS1" s="1688"/>
      <c r="SRT1" s="1688"/>
      <c r="SRU1" s="1688"/>
      <c r="SRV1" s="1688"/>
      <c r="SRW1" s="1688"/>
      <c r="SRX1" s="1688"/>
      <c r="SRY1" s="1688"/>
      <c r="SRZ1" s="1688"/>
      <c r="SSA1" s="1688"/>
      <c r="SSB1" s="1688"/>
      <c r="SSC1" s="1688"/>
      <c r="SSD1" s="1688"/>
      <c r="SSE1" s="1688"/>
      <c r="SSF1" s="1688"/>
      <c r="SSG1" s="1688"/>
      <c r="SSH1" s="1688"/>
      <c r="SSI1" s="1688"/>
      <c r="SSJ1" s="1688"/>
      <c r="SSK1" s="1688"/>
      <c r="SSL1" s="1688"/>
      <c r="SSM1" s="1688"/>
      <c r="SSN1" s="1688"/>
      <c r="SSO1" s="1688"/>
      <c r="SSP1" s="1688"/>
      <c r="SSQ1" s="1688"/>
      <c r="SSR1" s="1688"/>
      <c r="SSS1" s="1688"/>
      <c r="SST1" s="1688"/>
      <c r="SSU1" s="1688"/>
      <c r="SSV1" s="1688"/>
      <c r="SSW1" s="1688"/>
      <c r="SSX1" s="1688"/>
      <c r="SSY1" s="1688"/>
      <c r="SSZ1" s="1688"/>
      <c r="STA1" s="1688"/>
      <c r="STB1" s="1688"/>
      <c r="STC1" s="1688"/>
      <c r="STD1" s="1688"/>
      <c r="STE1" s="1688"/>
      <c r="STF1" s="1688"/>
      <c r="STG1" s="1688"/>
      <c r="STH1" s="1688"/>
      <c r="STI1" s="1688"/>
      <c r="STJ1" s="1688"/>
      <c r="STK1" s="1688"/>
      <c r="STL1" s="1688"/>
      <c r="STM1" s="1688"/>
      <c r="STN1" s="1688"/>
      <c r="STO1" s="1688"/>
      <c r="STP1" s="1688"/>
      <c r="STQ1" s="1688"/>
      <c r="STR1" s="1688"/>
      <c r="STS1" s="1688"/>
      <c r="STT1" s="1688"/>
      <c r="STU1" s="1688"/>
      <c r="STV1" s="1688"/>
      <c r="STW1" s="1688"/>
      <c r="STX1" s="1688"/>
      <c r="STY1" s="1688"/>
      <c r="STZ1" s="1688"/>
      <c r="SUA1" s="1688"/>
      <c r="SUB1" s="1688"/>
      <c r="SUC1" s="1688"/>
      <c r="SUD1" s="1688"/>
      <c r="SUE1" s="1688"/>
      <c r="SUF1" s="1688"/>
      <c r="SUG1" s="1688"/>
      <c r="SUH1" s="1688"/>
      <c r="SUI1" s="1688"/>
      <c r="SUJ1" s="1688"/>
      <c r="SUK1" s="1688"/>
      <c r="SUL1" s="1688"/>
      <c r="SUM1" s="1688"/>
      <c r="SUN1" s="1688"/>
      <c r="SUO1" s="1688"/>
      <c r="SUP1" s="1688"/>
      <c r="SUQ1" s="1688"/>
      <c r="SUR1" s="1688"/>
      <c r="SUS1" s="1688"/>
      <c r="SUT1" s="1688"/>
      <c r="SUU1" s="1688"/>
      <c r="SUV1" s="1688"/>
      <c r="SUW1" s="1688"/>
      <c r="SUX1" s="1688"/>
      <c r="SUY1" s="1688"/>
      <c r="SUZ1" s="1688"/>
      <c r="SVA1" s="1688"/>
      <c r="SVB1" s="1688"/>
      <c r="SVC1" s="1688"/>
      <c r="SVD1" s="1688"/>
      <c r="SVE1" s="1688"/>
      <c r="SVF1" s="1688"/>
      <c r="SVG1" s="1688"/>
      <c r="SVH1" s="1688"/>
      <c r="SVI1" s="1688"/>
      <c r="SVJ1" s="1688"/>
      <c r="SVK1" s="1688"/>
      <c r="SVL1" s="1688"/>
      <c r="SVM1" s="1688"/>
      <c r="SVN1" s="1688"/>
      <c r="SVO1" s="1688"/>
      <c r="SVP1" s="1688"/>
      <c r="SVQ1" s="1688"/>
      <c r="SVR1" s="1688"/>
      <c r="SVS1" s="1688"/>
      <c r="SVT1" s="1688"/>
      <c r="SVU1" s="1688"/>
      <c r="SVV1" s="1688"/>
      <c r="SVW1" s="1688"/>
      <c r="SVX1" s="1688"/>
      <c r="SVY1" s="1688"/>
      <c r="SVZ1" s="1688"/>
      <c r="SWA1" s="1688"/>
      <c r="SWB1" s="1688"/>
      <c r="SWC1" s="1688"/>
      <c r="SWD1" s="1688"/>
      <c r="SWE1" s="1688"/>
      <c r="SWF1" s="1688"/>
      <c r="SWG1" s="1688"/>
      <c r="SWH1" s="1688"/>
      <c r="SWI1" s="1688"/>
      <c r="SWJ1" s="1688"/>
      <c r="SWK1" s="1688"/>
      <c r="SWL1" s="1688"/>
      <c r="SWM1" s="1688"/>
      <c r="SWN1" s="1688"/>
      <c r="SWO1" s="1688"/>
      <c r="SWP1" s="1688"/>
      <c r="SWQ1" s="1688"/>
      <c r="SWR1" s="1688"/>
      <c r="SWS1" s="1688"/>
      <c r="SWT1" s="1688"/>
      <c r="SWU1" s="1688"/>
      <c r="SWV1" s="1688"/>
      <c r="SWW1" s="1688"/>
      <c r="SWX1" s="1688"/>
      <c r="SWY1" s="1688"/>
      <c r="SWZ1" s="1688"/>
      <c r="SXA1" s="1688"/>
      <c r="SXB1" s="1688"/>
      <c r="SXC1" s="1688"/>
      <c r="SXD1" s="1688"/>
      <c r="SXE1" s="1688"/>
      <c r="SXF1" s="1688"/>
      <c r="SXG1" s="1688"/>
      <c r="SXH1" s="1688"/>
      <c r="SXI1" s="1688"/>
      <c r="SXJ1" s="1688"/>
      <c r="SXK1" s="1688"/>
      <c r="SXL1" s="1688"/>
      <c r="SXM1" s="1688"/>
      <c r="SXN1" s="1688"/>
      <c r="SXO1" s="1688"/>
      <c r="SXP1" s="1688"/>
      <c r="SXQ1" s="1688"/>
      <c r="SXR1" s="1688"/>
      <c r="SXS1" s="1688"/>
      <c r="SXT1" s="1688"/>
      <c r="SXU1" s="1688"/>
      <c r="SXV1" s="1688"/>
      <c r="SXW1" s="1688"/>
      <c r="SXX1" s="1688"/>
      <c r="SXY1" s="1688"/>
      <c r="SXZ1" s="1688"/>
      <c r="SYA1" s="1688"/>
      <c r="SYB1" s="1688"/>
      <c r="SYC1" s="1688"/>
      <c r="SYD1" s="1688"/>
      <c r="SYE1" s="1688"/>
      <c r="SYF1" s="1688"/>
      <c r="SYG1" s="1688"/>
      <c r="SYH1" s="1688"/>
      <c r="SYI1" s="1688"/>
      <c r="SYJ1" s="1688"/>
      <c r="SYK1" s="1688"/>
      <c r="SYL1" s="1688"/>
      <c r="SYM1" s="1688"/>
      <c r="SYN1" s="1688"/>
      <c r="SYO1" s="1688"/>
      <c r="SYP1" s="1688"/>
      <c r="SYQ1" s="1688"/>
      <c r="SYR1" s="1688"/>
      <c r="SYS1" s="1688"/>
      <c r="SYT1" s="1688"/>
      <c r="SYU1" s="1688"/>
      <c r="SYV1" s="1688"/>
      <c r="SYW1" s="1688"/>
      <c r="SYX1" s="1688"/>
      <c r="SYY1" s="1688"/>
      <c r="SYZ1" s="1688"/>
      <c r="SZA1" s="1688"/>
      <c r="SZB1" s="1688"/>
      <c r="SZC1" s="1688"/>
      <c r="SZD1" s="1688"/>
      <c r="SZE1" s="1688"/>
      <c r="SZF1" s="1688"/>
      <c r="SZG1" s="1688"/>
      <c r="SZH1" s="1688"/>
      <c r="SZI1" s="1688"/>
      <c r="SZJ1" s="1688"/>
      <c r="SZK1" s="1688"/>
      <c r="SZL1" s="1688"/>
      <c r="SZM1" s="1688"/>
      <c r="SZN1" s="1688"/>
      <c r="SZO1" s="1688"/>
      <c r="SZP1" s="1688"/>
      <c r="SZQ1" s="1688"/>
      <c r="SZR1" s="1688"/>
      <c r="SZS1" s="1688"/>
      <c r="SZT1" s="1688"/>
      <c r="SZU1" s="1688"/>
      <c r="SZV1" s="1688"/>
      <c r="SZW1" s="1688"/>
      <c r="SZX1" s="1688"/>
      <c r="SZY1" s="1688"/>
      <c r="SZZ1" s="1688"/>
      <c r="TAA1" s="1688"/>
      <c r="TAB1" s="1688"/>
      <c r="TAC1" s="1688"/>
      <c r="TAD1" s="1688"/>
      <c r="TAE1" s="1688"/>
      <c r="TAF1" s="1688"/>
      <c r="TAG1" s="1688"/>
      <c r="TAH1" s="1688"/>
      <c r="TAI1" s="1688"/>
      <c r="TAJ1" s="1688"/>
      <c r="TAK1" s="1688"/>
      <c r="TAL1" s="1688"/>
      <c r="TAM1" s="1688"/>
      <c r="TAN1" s="1688"/>
      <c r="TAO1" s="1688"/>
      <c r="TAP1" s="1688"/>
      <c r="TAQ1" s="1688"/>
      <c r="TAR1" s="1688"/>
      <c r="TAS1" s="1688"/>
      <c r="TAT1" s="1688"/>
      <c r="TAU1" s="1688"/>
      <c r="TAV1" s="1688"/>
      <c r="TAW1" s="1688"/>
      <c r="TAX1" s="1688"/>
      <c r="TAY1" s="1688"/>
      <c r="TAZ1" s="1688"/>
      <c r="TBA1" s="1688"/>
      <c r="TBB1" s="1688"/>
      <c r="TBC1" s="1688"/>
      <c r="TBD1" s="1688"/>
      <c r="TBE1" s="1688"/>
      <c r="TBF1" s="1688"/>
      <c r="TBG1" s="1688"/>
      <c r="TBH1" s="1688"/>
      <c r="TBI1" s="1688"/>
      <c r="TBJ1" s="1688"/>
      <c r="TBK1" s="1688"/>
      <c r="TBL1" s="1688"/>
      <c r="TBM1" s="1688"/>
      <c r="TBN1" s="1688"/>
      <c r="TBO1" s="1688"/>
      <c r="TBP1" s="1688"/>
      <c r="TBQ1" s="1688"/>
      <c r="TBR1" s="1688"/>
      <c r="TBS1" s="1688"/>
      <c r="TBT1" s="1688"/>
      <c r="TBU1" s="1688"/>
      <c r="TBV1" s="1688"/>
      <c r="TBW1" s="1688"/>
      <c r="TBX1" s="1688"/>
      <c r="TBY1" s="1688"/>
      <c r="TBZ1" s="1688"/>
      <c r="TCA1" s="1688"/>
      <c r="TCB1" s="1688"/>
      <c r="TCC1" s="1688"/>
      <c r="TCD1" s="1688"/>
      <c r="TCE1" s="1688"/>
      <c r="TCF1" s="1688"/>
      <c r="TCG1" s="1688"/>
      <c r="TCH1" s="1688"/>
      <c r="TCI1" s="1688"/>
      <c r="TCJ1" s="1688"/>
      <c r="TCK1" s="1688"/>
      <c r="TCL1" s="1688"/>
      <c r="TCM1" s="1688"/>
      <c r="TCN1" s="1688"/>
      <c r="TCO1" s="1688"/>
      <c r="TCP1" s="1688"/>
      <c r="TCQ1" s="1688"/>
      <c r="TCR1" s="1688"/>
      <c r="TCS1" s="1688"/>
      <c r="TCT1" s="1688"/>
      <c r="TCU1" s="1688"/>
      <c r="TCV1" s="1688"/>
      <c r="TCW1" s="1688"/>
      <c r="TCX1" s="1688"/>
      <c r="TCY1" s="1688"/>
      <c r="TCZ1" s="1688"/>
      <c r="TDA1" s="1688"/>
      <c r="TDB1" s="1688"/>
      <c r="TDC1" s="1688"/>
      <c r="TDD1" s="1688"/>
      <c r="TDE1" s="1688"/>
      <c r="TDF1" s="1688"/>
      <c r="TDG1" s="1688"/>
      <c r="TDH1" s="1688"/>
      <c r="TDI1" s="1688"/>
      <c r="TDJ1" s="1688"/>
      <c r="TDK1" s="1688"/>
      <c r="TDL1" s="1688"/>
      <c r="TDM1" s="1688"/>
      <c r="TDN1" s="1688"/>
      <c r="TDO1" s="1688"/>
      <c r="TDP1" s="1688"/>
      <c r="TDQ1" s="1688"/>
      <c r="TDR1" s="1688"/>
      <c r="TDS1" s="1688"/>
      <c r="TDT1" s="1688"/>
      <c r="TDU1" s="1688"/>
      <c r="TDV1" s="1688"/>
      <c r="TDW1" s="1688"/>
      <c r="TDX1" s="1688"/>
      <c r="TDY1" s="1688"/>
      <c r="TDZ1" s="1688"/>
      <c r="TEA1" s="1688"/>
      <c r="TEB1" s="1688"/>
      <c r="TEC1" s="1688"/>
      <c r="TED1" s="1688"/>
      <c r="TEE1" s="1688"/>
      <c r="TEF1" s="1688"/>
      <c r="TEG1" s="1688"/>
      <c r="TEH1" s="1688"/>
      <c r="TEI1" s="1688"/>
      <c r="TEJ1" s="1688"/>
      <c r="TEK1" s="1688"/>
      <c r="TEL1" s="1688"/>
      <c r="TEM1" s="1688"/>
      <c r="TEN1" s="1688"/>
      <c r="TEO1" s="1688"/>
      <c r="TEP1" s="1688"/>
      <c r="TEQ1" s="1688"/>
      <c r="TER1" s="1688"/>
      <c r="TES1" s="1688"/>
      <c r="TET1" s="1688"/>
      <c r="TEU1" s="1688"/>
      <c r="TEV1" s="1688"/>
      <c r="TEW1" s="1688"/>
      <c r="TEX1" s="1688"/>
      <c r="TEY1" s="1688"/>
      <c r="TEZ1" s="1688"/>
      <c r="TFA1" s="1688"/>
      <c r="TFB1" s="1688"/>
      <c r="TFC1" s="1688"/>
      <c r="TFD1" s="1688"/>
      <c r="TFE1" s="1688"/>
      <c r="TFF1" s="1688"/>
      <c r="TFG1" s="1688"/>
      <c r="TFH1" s="1688"/>
      <c r="TFI1" s="1688"/>
      <c r="TFJ1" s="1688"/>
      <c r="TFK1" s="1688"/>
      <c r="TFL1" s="1688"/>
      <c r="TFM1" s="1688"/>
      <c r="TFN1" s="1688"/>
      <c r="TFO1" s="1688"/>
      <c r="TFP1" s="1688"/>
      <c r="TFQ1" s="1688"/>
      <c r="TFR1" s="1688"/>
      <c r="TFS1" s="1688"/>
      <c r="TFT1" s="1688"/>
      <c r="TFU1" s="1688"/>
      <c r="TFV1" s="1688"/>
      <c r="TFW1" s="1688"/>
      <c r="TFX1" s="1688"/>
      <c r="TFY1" s="1688"/>
      <c r="TFZ1" s="1688"/>
      <c r="TGA1" s="1688"/>
      <c r="TGB1" s="1688"/>
      <c r="TGC1" s="1688"/>
      <c r="TGD1" s="1688"/>
      <c r="TGE1" s="1688"/>
      <c r="TGF1" s="1688"/>
      <c r="TGG1" s="1688"/>
      <c r="TGH1" s="1688"/>
      <c r="TGI1" s="1688"/>
      <c r="TGJ1" s="1688"/>
      <c r="TGK1" s="1688"/>
      <c r="TGL1" s="1688"/>
      <c r="TGM1" s="1688"/>
      <c r="TGN1" s="1688"/>
      <c r="TGO1" s="1688"/>
      <c r="TGP1" s="1688"/>
      <c r="TGQ1" s="1688"/>
      <c r="TGR1" s="1688"/>
      <c r="TGS1" s="1688"/>
      <c r="TGT1" s="1688"/>
      <c r="TGU1" s="1688"/>
      <c r="TGV1" s="1688"/>
      <c r="TGW1" s="1688"/>
      <c r="TGX1" s="1688"/>
      <c r="TGY1" s="1688"/>
      <c r="TGZ1" s="1688"/>
      <c r="THA1" s="1688"/>
      <c r="THB1" s="1688"/>
      <c r="THC1" s="1688"/>
      <c r="THD1" s="1688"/>
      <c r="THE1" s="1688"/>
      <c r="THF1" s="1688"/>
      <c r="THG1" s="1688"/>
      <c r="THH1" s="1688"/>
      <c r="THI1" s="1688"/>
      <c r="THJ1" s="1688"/>
      <c r="THK1" s="1688"/>
      <c r="THL1" s="1688"/>
      <c r="THM1" s="1688"/>
      <c r="THN1" s="1688"/>
      <c r="THO1" s="1688"/>
      <c r="THP1" s="1688"/>
      <c r="THQ1" s="1688"/>
      <c r="THR1" s="1688"/>
      <c r="THS1" s="1688"/>
      <c r="THT1" s="1688"/>
      <c r="THU1" s="1688"/>
      <c r="THV1" s="1688"/>
      <c r="THW1" s="1688"/>
      <c r="THX1" s="1688"/>
      <c r="THY1" s="1688"/>
      <c r="THZ1" s="1688"/>
      <c r="TIA1" s="1688"/>
      <c r="TIB1" s="1688"/>
      <c r="TIC1" s="1688"/>
      <c r="TID1" s="1688"/>
      <c r="TIE1" s="1688"/>
      <c r="TIF1" s="1688"/>
      <c r="TIG1" s="1688"/>
      <c r="TIH1" s="1688"/>
      <c r="TII1" s="1688"/>
      <c r="TIJ1" s="1688"/>
      <c r="TIK1" s="1688"/>
      <c r="TIL1" s="1688"/>
      <c r="TIM1" s="1688"/>
      <c r="TIN1" s="1688"/>
      <c r="TIO1" s="1688"/>
      <c r="TIP1" s="1688"/>
      <c r="TIQ1" s="1688"/>
      <c r="TIR1" s="1688"/>
      <c r="TIS1" s="1688"/>
      <c r="TIT1" s="1688"/>
      <c r="TIU1" s="1688"/>
      <c r="TIV1" s="1688"/>
      <c r="TIW1" s="1688"/>
      <c r="TIX1" s="1688"/>
      <c r="TIY1" s="1688"/>
      <c r="TIZ1" s="1688"/>
      <c r="TJA1" s="1688"/>
      <c r="TJB1" s="1688"/>
      <c r="TJC1" s="1688"/>
      <c r="TJD1" s="1688"/>
      <c r="TJE1" s="1688"/>
      <c r="TJF1" s="1688"/>
      <c r="TJG1" s="1688"/>
      <c r="TJH1" s="1688"/>
      <c r="TJI1" s="1688"/>
      <c r="TJJ1" s="1688"/>
      <c r="TJK1" s="1688"/>
      <c r="TJL1" s="1688"/>
      <c r="TJM1" s="1688"/>
      <c r="TJN1" s="1688"/>
      <c r="TJO1" s="1688"/>
      <c r="TJP1" s="1688"/>
      <c r="TJQ1" s="1688"/>
      <c r="TJR1" s="1688"/>
      <c r="TJS1" s="1688"/>
      <c r="TJT1" s="1688"/>
      <c r="TJU1" s="1688"/>
      <c r="TJV1" s="1688"/>
      <c r="TJW1" s="1688"/>
      <c r="TJX1" s="1688"/>
      <c r="TJY1" s="1688"/>
      <c r="TJZ1" s="1688"/>
      <c r="TKA1" s="1688"/>
      <c r="TKB1" s="1688"/>
      <c r="TKC1" s="1688"/>
      <c r="TKD1" s="1688"/>
      <c r="TKE1" s="1688"/>
      <c r="TKF1" s="1688"/>
      <c r="TKG1" s="1688"/>
      <c r="TKH1" s="1688"/>
      <c r="TKI1" s="1688"/>
      <c r="TKJ1" s="1688"/>
      <c r="TKK1" s="1688"/>
      <c r="TKL1" s="1688"/>
      <c r="TKM1" s="1688"/>
      <c r="TKN1" s="1688"/>
      <c r="TKO1" s="1688"/>
      <c r="TKP1" s="1688"/>
      <c r="TKQ1" s="1688"/>
      <c r="TKR1" s="1688"/>
      <c r="TKS1" s="1688"/>
      <c r="TKT1" s="1688"/>
      <c r="TKU1" s="1688"/>
      <c r="TKV1" s="1688"/>
      <c r="TKW1" s="1688"/>
      <c r="TKX1" s="1688"/>
      <c r="TKY1" s="1688"/>
      <c r="TKZ1" s="1688"/>
      <c r="TLA1" s="1688"/>
      <c r="TLB1" s="1688"/>
      <c r="TLC1" s="1688"/>
      <c r="TLD1" s="1688"/>
      <c r="TLE1" s="1688"/>
      <c r="TLF1" s="1688"/>
      <c r="TLG1" s="1688"/>
      <c r="TLH1" s="1688"/>
      <c r="TLI1" s="1688"/>
      <c r="TLJ1" s="1688"/>
      <c r="TLK1" s="1688"/>
      <c r="TLL1" s="1688"/>
      <c r="TLM1" s="1688"/>
      <c r="TLN1" s="1688"/>
      <c r="TLO1" s="1688"/>
      <c r="TLP1" s="1688"/>
      <c r="TLQ1" s="1688"/>
      <c r="TLR1" s="1688"/>
      <c r="TLS1" s="1688"/>
      <c r="TLT1" s="1688"/>
      <c r="TLU1" s="1688"/>
      <c r="TLV1" s="1688"/>
      <c r="TLW1" s="1688"/>
      <c r="TLX1" s="1688"/>
      <c r="TLY1" s="1688"/>
      <c r="TLZ1" s="1688"/>
      <c r="TMA1" s="1688"/>
      <c r="TMB1" s="1688"/>
      <c r="TMC1" s="1688"/>
      <c r="TMD1" s="1688"/>
      <c r="TME1" s="1688"/>
      <c r="TMF1" s="1688"/>
      <c r="TMG1" s="1688"/>
      <c r="TMH1" s="1688"/>
      <c r="TMI1" s="1688"/>
      <c r="TMJ1" s="1688"/>
      <c r="TMK1" s="1688"/>
      <c r="TML1" s="1688"/>
      <c r="TMM1" s="1688"/>
      <c r="TMN1" s="1688"/>
      <c r="TMO1" s="1688"/>
      <c r="TMP1" s="1688"/>
      <c r="TMQ1" s="1688"/>
      <c r="TMR1" s="1688"/>
      <c r="TMS1" s="1688"/>
      <c r="TMT1" s="1688"/>
      <c r="TMU1" s="1688"/>
      <c r="TMV1" s="1688"/>
      <c r="TMW1" s="1688"/>
      <c r="TMX1" s="1688"/>
      <c r="TMY1" s="1688"/>
      <c r="TMZ1" s="1688"/>
      <c r="TNA1" s="1688"/>
      <c r="TNB1" s="1688"/>
      <c r="TNC1" s="1688"/>
      <c r="TND1" s="1688"/>
      <c r="TNE1" s="1688"/>
      <c r="TNF1" s="1688"/>
      <c r="TNG1" s="1688"/>
      <c r="TNH1" s="1688"/>
      <c r="TNI1" s="1688"/>
      <c r="TNJ1" s="1688"/>
      <c r="TNK1" s="1688"/>
      <c r="TNL1" s="1688"/>
      <c r="TNM1" s="1688"/>
      <c r="TNN1" s="1688"/>
      <c r="TNO1" s="1688"/>
      <c r="TNP1" s="1688"/>
      <c r="TNQ1" s="1688"/>
      <c r="TNR1" s="1688"/>
      <c r="TNS1" s="1688"/>
      <c r="TNT1" s="1688"/>
      <c r="TNU1" s="1688"/>
      <c r="TNV1" s="1688"/>
      <c r="TNW1" s="1688"/>
      <c r="TNX1" s="1688"/>
      <c r="TNY1" s="1688"/>
      <c r="TNZ1" s="1688"/>
      <c r="TOA1" s="1688"/>
      <c r="TOB1" s="1688"/>
      <c r="TOC1" s="1688"/>
      <c r="TOD1" s="1688"/>
      <c r="TOE1" s="1688"/>
      <c r="TOF1" s="1688"/>
      <c r="TOG1" s="1688"/>
      <c r="TOH1" s="1688"/>
      <c r="TOI1" s="1688"/>
      <c r="TOJ1" s="1688"/>
      <c r="TOK1" s="1688"/>
      <c r="TOL1" s="1688"/>
      <c r="TOM1" s="1688"/>
      <c r="TON1" s="1688"/>
      <c r="TOO1" s="1688"/>
      <c r="TOP1" s="1688"/>
      <c r="TOQ1" s="1688"/>
      <c r="TOR1" s="1688"/>
      <c r="TOS1" s="1688"/>
      <c r="TOT1" s="1688"/>
      <c r="TOU1" s="1688"/>
      <c r="TOV1" s="1688"/>
      <c r="TOW1" s="1688"/>
      <c r="TOX1" s="1688"/>
      <c r="TOY1" s="1688"/>
      <c r="TOZ1" s="1688"/>
      <c r="TPA1" s="1688"/>
      <c r="TPB1" s="1688"/>
      <c r="TPC1" s="1688"/>
      <c r="TPD1" s="1688"/>
      <c r="TPE1" s="1688"/>
      <c r="TPF1" s="1688"/>
      <c r="TPG1" s="1688"/>
      <c r="TPH1" s="1688"/>
      <c r="TPI1" s="1688"/>
      <c r="TPJ1" s="1688"/>
      <c r="TPK1" s="1688"/>
      <c r="TPL1" s="1688"/>
      <c r="TPM1" s="1688"/>
      <c r="TPN1" s="1688"/>
      <c r="TPO1" s="1688"/>
      <c r="TPP1" s="1688"/>
      <c r="TPQ1" s="1688"/>
      <c r="TPR1" s="1688"/>
      <c r="TPS1" s="1688"/>
      <c r="TPT1" s="1688"/>
      <c r="TPU1" s="1688"/>
      <c r="TPV1" s="1688"/>
      <c r="TPW1" s="1688"/>
      <c r="TPX1" s="1688"/>
      <c r="TPY1" s="1688"/>
      <c r="TPZ1" s="1688"/>
      <c r="TQA1" s="1688"/>
      <c r="TQB1" s="1688"/>
      <c r="TQC1" s="1688"/>
      <c r="TQD1" s="1688"/>
      <c r="TQE1" s="1688"/>
      <c r="TQF1" s="1688"/>
      <c r="TQG1" s="1688"/>
      <c r="TQH1" s="1688"/>
      <c r="TQI1" s="1688"/>
      <c r="TQJ1" s="1688"/>
      <c r="TQK1" s="1688"/>
      <c r="TQL1" s="1688"/>
      <c r="TQM1" s="1688"/>
      <c r="TQN1" s="1688"/>
      <c r="TQO1" s="1688"/>
      <c r="TQP1" s="1688"/>
      <c r="TQQ1" s="1688"/>
      <c r="TQR1" s="1688"/>
      <c r="TQS1" s="1688"/>
      <c r="TQT1" s="1688"/>
      <c r="TQU1" s="1688"/>
      <c r="TQV1" s="1688"/>
      <c r="TQW1" s="1688"/>
      <c r="TQX1" s="1688"/>
      <c r="TQY1" s="1688"/>
      <c r="TQZ1" s="1688"/>
      <c r="TRA1" s="1688"/>
      <c r="TRB1" s="1688"/>
      <c r="TRC1" s="1688"/>
      <c r="TRD1" s="1688"/>
      <c r="TRE1" s="1688"/>
      <c r="TRF1" s="1688"/>
      <c r="TRG1" s="1688"/>
      <c r="TRH1" s="1688"/>
      <c r="TRI1" s="1688"/>
      <c r="TRJ1" s="1688"/>
      <c r="TRK1" s="1688"/>
      <c r="TRL1" s="1688"/>
      <c r="TRM1" s="1688"/>
      <c r="TRN1" s="1688"/>
      <c r="TRO1" s="1688"/>
      <c r="TRP1" s="1688"/>
      <c r="TRQ1" s="1688"/>
      <c r="TRR1" s="1688"/>
      <c r="TRS1" s="1688"/>
      <c r="TRT1" s="1688"/>
      <c r="TRU1" s="1688"/>
      <c r="TRV1" s="1688"/>
      <c r="TRW1" s="1688"/>
      <c r="TRX1" s="1688"/>
      <c r="TRY1" s="1688"/>
      <c r="TRZ1" s="1688"/>
      <c r="TSA1" s="1688"/>
      <c r="TSB1" s="1688"/>
      <c r="TSC1" s="1688"/>
      <c r="TSD1" s="1688"/>
      <c r="TSE1" s="1688"/>
      <c r="TSF1" s="1688"/>
      <c r="TSG1" s="1688"/>
      <c r="TSH1" s="1688"/>
      <c r="TSI1" s="1688"/>
      <c r="TSJ1" s="1688"/>
      <c r="TSK1" s="1688"/>
      <c r="TSL1" s="1688"/>
      <c r="TSM1" s="1688"/>
      <c r="TSN1" s="1688"/>
      <c r="TSO1" s="1688"/>
      <c r="TSP1" s="1688"/>
      <c r="TSQ1" s="1688"/>
      <c r="TSR1" s="1688"/>
      <c r="TSS1" s="1688"/>
      <c r="TST1" s="1688"/>
      <c r="TSU1" s="1688"/>
      <c r="TSV1" s="1688"/>
      <c r="TSW1" s="1688"/>
      <c r="TSX1" s="1688"/>
      <c r="TSY1" s="1688"/>
      <c r="TSZ1" s="1688"/>
      <c r="TTA1" s="1688"/>
      <c r="TTB1" s="1688"/>
      <c r="TTC1" s="1688"/>
      <c r="TTD1" s="1688"/>
      <c r="TTE1" s="1688"/>
      <c r="TTF1" s="1688"/>
      <c r="TTG1" s="1688"/>
      <c r="TTH1" s="1688"/>
      <c r="TTI1" s="1688"/>
      <c r="TTJ1" s="1688"/>
      <c r="TTK1" s="1688"/>
      <c r="TTL1" s="1688"/>
      <c r="TTM1" s="1688"/>
      <c r="TTN1" s="1688"/>
      <c r="TTO1" s="1688"/>
      <c r="TTP1" s="1688"/>
      <c r="TTQ1" s="1688"/>
      <c r="TTR1" s="1688"/>
      <c r="TTS1" s="1688"/>
      <c r="TTT1" s="1688"/>
      <c r="TTU1" s="1688"/>
      <c r="TTV1" s="1688"/>
      <c r="TTW1" s="1688"/>
      <c r="TTX1" s="1688"/>
      <c r="TTY1" s="1688"/>
      <c r="TTZ1" s="1688"/>
      <c r="TUA1" s="1688"/>
      <c r="TUB1" s="1688"/>
      <c r="TUC1" s="1688"/>
      <c r="TUD1" s="1688"/>
      <c r="TUE1" s="1688"/>
      <c r="TUF1" s="1688"/>
      <c r="TUG1" s="1688"/>
      <c r="TUH1" s="1688"/>
      <c r="TUI1" s="1688"/>
      <c r="TUJ1" s="1688"/>
      <c r="TUK1" s="1688"/>
      <c r="TUL1" s="1688"/>
      <c r="TUM1" s="1688"/>
      <c r="TUN1" s="1688"/>
      <c r="TUO1" s="1688"/>
      <c r="TUP1" s="1688"/>
      <c r="TUQ1" s="1688"/>
      <c r="TUR1" s="1688"/>
      <c r="TUS1" s="1688"/>
      <c r="TUT1" s="1688"/>
      <c r="TUU1" s="1688"/>
      <c r="TUV1" s="1688"/>
      <c r="TUW1" s="1688"/>
      <c r="TUX1" s="1688"/>
      <c r="TUY1" s="1688"/>
      <c r="TUZ1" s="1688"/>
      <c r="TVA1" s="1688"/>
      <c r="TVB1" s="1688"/>
      <c r="TVC1" s="1688"/>
      <c r="TVD1" s="1688"/>
      <c r="TVE1" s="1688"/>
      <c r="TVF1" s="1688"/>
      <c r="TVG1" s="1688"/>
      <c r="TVH1" s="1688"/>
      <c r="TVI1" s="1688"/>
      <c r="TVJ1" s="1688"/>
      <c r="TVK1" s="1688"/>
      <c r="TVL1" s="1688"/>
      <c r="TVM1" s="1688"/>
      <c r="TVN1" s="1688"/>
      <c r="TVO1" s="1688"/>
      <c r="TVP1" s="1688"/>
      <c r="TVQ1" s="1688"/>
      <c r="TVR1" s="1688"/>
      <c r="TVS1" s="1688"/>
      <c r="TVT1" s="1688"/>
      <c r="TVU1" s="1688"/>
      <c r="TVV1" s="1688"/>
      <c r="TVW1" s="1688"/>
      <c r="TVX1" s="1688"/>
      <c r="TVY1" s="1688"/>
      <c r="TVZ1" s="1688"/>
      <c r="TWA1" s="1688"/>
      <c r="TWB1" s="1688"/>
      <c r="TWC1" s="1688"/>
      <c r="TWD1" s="1688"/>
      <c r="TWE1" s="1688"/>
      <c r="TWF1" s="1688"/>
      <c r="TWG1" s="1688"/>
      <c r="TWH1" s="1688"/>
      <c r="TWI1" s="1688"/>
      <c r="TWJ1" s="1688"/>
      <c r="TWK1" s="1688"/>
      <c r="TWL1" s="1688"/>
      <c r="TWM1" s="1688"/>
      <c r="TWN1" s="1688"/>
      <c r="TWO1" s="1688"/>
      <c r="TWP1" s="1688"/>
      <c r="TWQ1" s="1688"/>
      <c r="TWR1" s="1688"/>
      <c r="TWS1" s="1688"/>
      <c r="TWT1" s="1688"/>
      <c r="TWU1" s="1688"/>
      <c r="TWV1" s="1688"/>
      <c r="TWW1" s="1688"/>
      <c r="TWX1" s="1688"/>
      <c r="TWY1" s="1688"/>
      <c r="TWZ1" s="1688"/>
      <c r="TXA1" s="1688"/>
      <c r="TXB1" s="1688"/>
      <c r="TXC1" s="1688"/>
      <c r="TXD1" s="1688"/>
      <c r="TXE1" s="1688"/>
      <c r="TXF1" s="1688"/>
      <c r="TXG1" s="1688"/>
      <c r="TXH1" s="1688"/>
      <c r="TXI1" s="1688"/>
      <c r="TXJ1" s="1688"/>
      <c r="TXK1" s="1688"/>
      <c r="TXL1" s="1688"/>
      <c r="TXM1" s="1688"/>
      <c r="TXN1" s="1688"/>
      <c r="TXO1" s="1688"/>
      <c r="TXP1" s="1688"/>
      <c r="TXQ1" s="1688"/>
      <c r="TXR1" s="1688"/>
      <c r="TXS1" s="1688"/>
      <c r="TXT1" s="1688"/>
      <c r="TXU1" s="1688"/>
      <c r="TXV1" s="1688"/>
      <c r="TXW1" s="1688"/>
      <c r="TXX1" s="1688"/>
      <c r="TXY1" s="1688"/>
      <c r="TXZ1" s="1688"/>
      <c r="TYA1" s="1688"/>
      <c r="TYB1" s="1688"/>
      <c r="TYC1" s="1688"/>
      <c r="TYD1" s="1688"/>
      <c r="TYE1" s="1688"/>
      <c r="TYF1" s="1688"/>
      <c r="TYG1" s="1688"/>
      <c r="TYH1" s="1688"/>
      <c r="TYI1" s="1688"/>
      <c r="TYJ1" s="1688"/>
      <c r="TYK1" s="1688"/>
      <c r="TYL1" s="1688"/>
      <c r="TYM1" s="1688"/>
      <c r="TYN1" s="1688"/>
      <c r="TYO1" s="1688"/>
      <c r="TYP1" s="1688"/>
      <c r="TYQ1" s="1688"/>
      <c r="TYR1" s="1688"/>
      <c r="TYS1" s="1688"/>
      <c r="TYT1" s="1688"/>
      <c r="TYU1" s="1688"/>
      <c r="TYV1" s="1688"/>
      <c r="TYW1" s="1688"/>
      <c r="TYX1" s="1688"/>
      <c r="TYY1" s="1688"/>
      <c r="TYZ1" s="1688"/>
      <c r="TZA1" s="1688"/>
      <c r="TZB1" s="1688"/>
      <c r="TZC1" s="1688"/>
      <c r="TZD1" s="1688"/>
      <c r="TZE1" s="1688"/>
      <c r="TZF1" s="1688"/>
      <c r="TZG1" s="1688"/>
      <c r="TZH1" s="1688"/>
      <c r="TZI1" s="1688"/>
      <c r="TZJ1" s="1688"/>
      <c r="TZK1" s="1688"/>
      <c r="TZL1" s="1688"/>
      <c r="TZM1" s="1688"/>
      <c r="TZN1" s="1688"/>
      <c r="TZO1" s="1688"/>
      <c r="TZP1" s="1688"/>
      <c r="TZQ1" s="1688"/>
      <c r="TZR1" s="1688"/>
      <c r="TZS1" s="1688"/>
      <c r="TZT1" s="1688"/>
      <c r="TZU1" s="1688"/>
      <c r="TZV1" s="1688"/>
      <c r="TZW1" s="1688"/>
      <c r="TZX1" s="1688"/>
      <c r="TZY1" s="1688"/>
      <c r="TZZ1" s="1688"/>
      <c r="UAA1" s="1688"/>
      <c r="UAB1" s="1688"/>
      <c r="UAC1" s="1688"/>
      <c r="UAD1" s="1688"/>
      <c r="UAE1" s="1688"/>
      <c r="UAF1" s="1688"/>
      <c r="UAG1" s="1688"/>
      <c r="UAH1" s="1688"/>
      <c r="UAI1" s="1688"/>
      <c r="UAJ1" s="1688"/>
      <c r="UAK1" s="1688"/>
      <c r="UAL1" s="1688"/>
      <c r="UAM1" s="1688"/>
      <c r="UAN1" s="1688"/>
      <c r="UAO1" s="1688"/>
      <c r="UAP1" s="1688"/>
      <c r="UAQ1" s="1688"/>
      <c r="UAR1" s="1688"/>
      <c r="UAS1" s="1688"/>
      <c r="UAT1" s="1688"/>
      <c r="UAU1" s="1688"/>
      <c r="UAV1" s="1688"/>
      <c r="UAW1" s="1688"/>
      <c r="UAX1" s="1688"/>
      <c r="UAY1" s="1688"/>
      <c r="UAZ1" s="1688"/>
      <c r="UBA1" s="1688"/>
      <c r="UBB1" s="1688"/>
      <c r="UBC1" s="1688"/>
      <c r="UBD1" s="1688"/>
      <c r="UBE1" s="1688"/>
      <c r="UBF1" s="1688"/>
      <c r="UBG1" s="1688"/>
      <c r="UBH1" s="1688"/>
      <c r="UBI1" s="1688"/>
      <c r="UBJ1" s="1688"/>
      <c r="UBK1" s="1688"/>
      <c r="UBL1" s="1688"/>
      <c r="UBM1" s="1688"/>
      <c r="UBN1" s="1688"/>
      <c r="UBO1" s="1688"/>
      <c r="UBP1" s="1688"/>
      <c r="UBQ1" s="1688"/>
      <c r="UBR1" s="1688"/>
      <c r="UBS1" s="1688"/>
      <c r="UBT1" s="1688"/>
      <c r="UBU1" s="1688"/>
      <c r="UBV1" s="1688"/>
      <c r="UBW1" s="1688"/>
      <c r="UBX1" s="1688"/>
      <c r="UBY1" s="1688"/>
      <c r="UBZ1" s="1688"/>
      <c r="UCA1" s="1688"/>
      <c r="UCB1" s="1688"/>
      <c r="UCC1" s="1688"/>
      <c r="UCD1" s="1688"/>
      <c r="UCE1" s="1688"/>
      <c r="UCF1" s="1688"/>
      <c r="UCG1" s="1688"/>
      <c r="UCH1" s="1688"/>
      <c r="UCI1" s="1688"/>
      <c r="UCJ1" s="1688"/>
      <c r="UCK1" s="1688"/>
      <c r="UCL1" s="1688"/>
      <c r="UCM1" s="1688"/>
      <c r="UCN1" s="1688"/>
      <c r="UCO1" s="1688"/>
      <c r="UCP1" s="1688"/>
      <c r="UCQ1" s="1688"/>
      <c r="UCR1" s="1688"/>
      <c r="UCS1" s="1688"/>
      <c r="UCT1" s="1688"/>
      <c r="UCU1" s="1688"/>
      <c r="UCV1" s="1688"/>
      <c r="UCW1" s="1688"/>
      <c r="UCX1" s="1688"/>
      <c r="UCY1" s="1688"/>
      <c r="UCZ1" s="1688"/>
      <c r="UDA1" s="1688"/>
      <c r="UDB1" s="1688"/>
      <c r="UDC1" s="1688"/>
      <c r="UDD1" s="1688"/>
      <c r="UDE1" s="1688"/>
      <c r="UDF1" s="1688"/>
      <c r="UDG1" s="1688"/>
      <c r="UDH1" s="1688"/>
      <c r="UDI1" s="1688"/>
      <c r="UDJ1" s="1688"/>
      <c r="UDK1" s="1688"/>
      <c r="UDL1" s="1688"/>
      <c r="UDM1" s="1688"/>
      <c r="UDN1" s="1688"/>
      <c r="UDO1" s="1688"/>
      <c r="UDP1" s="1688"/>
      <c r="UDQ1" s="1688"/>
      <c r="UDR1" s="1688"/>
      <c r="UDS1" s="1688"/>
      <c r="UDT1" s="1688"/>
      <c r="UDU1" s="1688"/>
      <c r="UDV1" s="1688"/>
      <c r="UDW1" s="1688"/>
      <c r="UDX1" s="1688"/>
      <c r="UDY1" s="1688"/>
      <c r="UDZ1" s="1688"/>
      <c r="UEA1" s="1688"/>
      <c r="UEB1" s="1688"/>
      <c r="UEC1" s="1688"/>
      <c r="UED1" s="1688"/>
      <c r="UEE1" s="1688"/>
      <c r="UEF1" s="1688"/>
      <c r="UEG1" s="1688"/>
      <c r="UEH1" s="1688"/>
      <c r="UEI1" s="1688"/>
      <c r="UEJ1" s="1688"/>
      <c r="UEK1" s="1688"/>
      <c r="UEL1" s="1688"/>
      <c r="UEM1" s="1688"/>
      <c r="UEN1" s="1688"/>
      <c r="UEO1" s="1688"/>
      <c r="UEP1" s="1688"/>
      <c r="UEQ1" s="1688"/>
      <c r="UER1" s="1688"/>
      <c r="UES1" s="1688"/>
      <c r="UET1" s="1688"/>
      <c r="UEU1" s="1688"/>
      <c r="UEV1" s="1688"/>
      <c r="UEW1" s="1688"/>
      <c r="UEX1" s="1688"/>
      <c r="UEY1" s="1688"/>
      <c r="UEZ1" s="1688"/>
      <c r="UFA1" s="1688"/>
      <c r="UFB1" s="1688"/>
      <c r="UFC1" s="1688"/>
      <c r="UFD1" s="1688"/>
      <c r="UFE1" s="1688"/>
      <c r="UFF1" s="1688"/>
      <c r="UFG1" s="1688"/>
      <c r="UFH1" s="1688"/>
      <c r="UFI1" s="1688"/>
      <c r="UFJ1" s="1688"/>
      <c r="UFK1" s="1688"/>
      <c r="UFL1" s="1688"/>
      <c r="UFM1" s="1688"/>
      <c r="UFN1" s="1688"/>
      <c r="UFO1" s="1688"/>
      <c r="UFP1" s="1688"/>
      <c r="UFQ1" s="1688"/>
      <c r="UFR1" s="1688"/>
      <c r="UFS1" s="1688"/>
      <c r="UFT1" s="1688"/>
      <c r="UFU1" s="1688"/>
      <c r="UFV1" s="1688"/>
      <c r="UFW1" s="1688"/>
      <c r="UFX1" s="1688"/>
      <c r="UFY1" s="1688"/>
      <c r="UFZ1" s="1688"/>
      <c r="UGA1" s="1688"/>
      <c r="UGB1" s="1688"/>
      <c r="UGC1" s="1688"/>
      <c r="UGD1" s="1688"/>
      <c r="UGE1" s="1688"/>
      <c r="UGF1" s="1688"/>
      <c r="UGG1" s="1688"/>
      <c r="UGH1" s="1688"/>
      <c r="UGI1" s="1688"/>
      <c r="UGJ1" s="1688"/>
      <c r="UGK1" s="1688"/>
      <c r="UGL1" s="1688"/>
      <c r="UGM1" s="1688"/>
      <c r="UGN1" s="1688"/>
      <c r="UGO1" s="1688"/>
      <c r="UGP1" s="1688"/>
      <c r="UGQ1" s="1688"/>
      <c r="UGR1" s="1688"/>
      <c r="UGS1" s="1688"/>
      <c r="UGT1" s="1688"/>
      <c r="UGU1" s="1688"/>
      <c r="UGV1" s="1688"/>
      <c r="UGW1" s="1688"/>
      <c r="UGX1" s="1688"/>
      <c r="UGY1" s="1688"/>
      <c r="UGZ1" s="1688"/>
      <c r="UHA1" s="1688"/>
      <c r="UHB1" s="1688"/>
      <c r="UHC1" s="1688"/>
      <c r="UHD1" s="1688"/>
      <c r="UHE1" s="1688"/>
      <c r="UHF1" s="1688"/>
      <c r="UHG1" s="1688"/>
      <c r="UHH1" s="1688"/>
      <c r="UHI1" s="1688"/>
      <c r="UHJ1" s="1688"/>
      <c r="UHK1" s="1688"/>
      <c r="UHL1" s="1688"/>
      <c r="UHM1" s="1688"/>
      <c r="UHN1" s="1688"/>
      <c r="UHO1" s="1688"/>
      <c r="UHP1" s="1688"/>
      <c r="UHQ1" s="1688"/>
      <c r="UHR1" s="1688"/>
      <c r="UHS1" s="1688"/>
      <c r="UHT1" s="1688"/>
      <c r="UHU1" s="1688"/>
      <c r="UHV1" s="1688"/>
      <c r="UHW1" s="1688"/>
      <c r="UHX1" s="1688"/>
      <c r="UHY1" s="1688"/>
      <c r="UHZ1" s="1688"/>
      <c r="UIA1" s="1688"/>
      <c r="UIB1" s="1688"/>
      <c r="UIC1" s="1688"/>
      <c r="UID1" s="1688"/>
      <c r="UIE1" s="1688"/>
      <c r="UIF1" s="1688"/>
      <c r="UIG1" s="1688"/>
      <c r="UIH1" s="1688"/>
      <c r="UII1" s="1688"/>
      <c r="UIJ1" s="1688"/>
      <c r="UIK1" s="1688"/>
      <c r="UIL1" s="1688"/>
      <c r="UIM1" s="1688"/>
      <c r="UIN1" s="1688"/>
      <c r="UIO1" s="1688"/>
      <c r="UIP1" s="1688"/>
      <c r="UIQ1" s="1688"/>
      <c r="UIR1" s="1688"/>
      <c r="UIS1" s="1688"/>
      <c r="UIT1" s="1688"/>
      <c r="UIU1" s="1688"/>
      <c r="UIV1" s="1688"/>
      <c r="UIW1" s="1688"/>
      <c r="UIX1" s="1688"/>
      <c r="UIY1" s="1688"/>
      <c r="UIZ1" s="1688"/>
      <c r="UJA1" s="1688"/>
      <c r="UJB1" s="1688"/>
      <c r="UJC1" s="1688"/>
      <c r="UJD1" s="1688"/>
      <c r="UJE1" s="1688"/>
      <c r="UJF1" s="1688"/>
      <c r="UJG1" s="1688"/>
      <c r="UJH1" s="1688"/>
      <c r="UJI1" s="1688"/>
      <c r="UJJ1" s="1688"/>
      <c r="UJK1" s="1688"/>
      <c r="UJL1" s="1688"/>
      <c r="UJM1" s="1688"/>
      <c r="UJN1" s="1688"/>
      <c r="UJO1" s="1688"/>
      <c r="UJP1" s="1688"/>
      <c r="UJQ1" s="1688"/>
      <c r="UJR1" s="1688"/>
      <c r="UJS1" s="1688"/>
      <c r="UJT1" s="1688"/>
      <c r="UJU1" s="1688"/>
      <c r="UJV1" s="1688"/>
      <c r="UJW1" s="1688"/>
      <c r="UJX1" s="1688"/>
      <c r="UJY1" s="1688"/>
      <c r="UJZ1" s="1688"/>
      <c r="UKA1" s="1688"/>
      <c r="UKB1" s="1688"/>
      <c r="UKC1" s="1688"/>
      <c r="UKD1" s="1688"/>
      <c r="UKE1" s="1688"/>
      <c r="UKF1" s="1688"/>
      <c r="UKG1" s="1688"/>
      <c r="UKH1" s="1688"/>
      <c r="UKI1" s="1688"/>
      <c r="UKJ1" s="1688"/>
      <c r="UKK1" s="1688"/>
      <c r="UKL1" s="1688"/>
      <c r="UKM1" s="1688"/>
      <c r="UKN1" s="1688"/>
      <c r="UKO1" s="1688"/>
      <c r="UKP1" s="1688"/>
      <c r="UKQ1" s="1688"/>
      <c r="UKR1" s="1688"/>
      <c r="UKS1" s="1688"/>
      <c r="UKT1" s="1688"/>
      <c r="UKU1" s="1688"/>
      <c r="UKV1" s="1688"/>
      <c r="UKW1" s="1688"/>
      <c r="UKX1" s="1688"/>
      <c r="UKY1" s="1688"/>
      <c r="UKZ1" s="1688"/>
      <c r="ULA1" s="1688"/>
      <c r="ULB1" s="1688"/>
      <c r="ULC1" s="1688"/>
      <c r="ULD1" s="1688"/>
      <c r="ULE1" s="1688"/>
      <c r="ULF1" s="1688"/>
      <c r="ULG1" s="1688"/>
      <c r="ULH1" s="1688"/>
      <c r="ULI1" s="1688"/>
      <c r="ULJ1" s="1688"/>
      <c r="ULK1" s="1688"/>
      <c r="ULL1" s="1688"/>
      <c r="ULM1" s="1688"/>
      <c r="ULN1" s="1688"/>
      <c r="ULO1" s="1688"/>
      <c r="ULP1" s="1688"/>
      <c r="ULQ1" s="1688"/>
      <c r="ULR1" s="1688"/>
      <c r="ULS1" s="1688"/>
      <c r="ULT1" s="1688"/>
      <c r="ULU1" s="1688"/>
      <c r="ULV1" s="1688"/>
      <c r="ULW1" s="1688"/>
      <c r="ULX1" s="1688"/>
      <c r="ULY1" s="1688"/>
      <c r="ULZ1" s="1688"/>
      <c r="UMA1" s="1688"/>
      <c r="UMB1" s="1688"/>
      <c r="UMC1" s="1688"/>
      <c r="UMD1" s="1688"/>
      <c r="UME1" s="1688"/>
      <c r="UMF1" s="1688"/>
      <c r="UMG1" s="1688"/>
      <c r="UMH1" s="1688"/>
      <c r="UMI1" s="1688"/>
      <c r="UMJ1" s="1688"/>
      <c r="UMK1" s="1688"/>
      <c r="UML1" s="1688"/>
      <c r="UMM1" s="1688"/>
      <c r="UMN1" s="1688"/>
      <c r="UMO1" s="1688"/>
      <c r="UMP1" s="1688"/>
      <c r="UMQ1" s="1688"/>
      <c r="UMR1" s="1688"/>
      <c r="UMS1" s="1688"/>
      <c r="UMT1" s="1688"/>
      <c r="UMU1" s="1688"/>
      <c r="UMV1" s="1688"/>
      <c r="UMW1" s="1688"/>
      <c r="UMX1" s="1688"/>
      <c r="UMY1" s="1688"/>
      <c r="UMZ1" s="1688"/>
      <c r="UNA1" s="1688"/>
      <c r="UNB1" s="1688"/>
      <c r="UNC1" s="1688"/>
      <c r="UND1" s="1688"/>
      <c r="UNE1" s="1688"/>
      <c r="UNF1" s="1688"/>
      <c r="UNG1" s="1688"/>
      <c r="UNH1" s="1688"/>
      <c r="UNI1" s="1688"/>
      <c r="UNJ1" s="1688"/>
      <c r="UNK1" s="1688"/>
      <c r="UNL1" s="1688"/>
      <c r="UNM1" s="1688"/>
      <c r="UNN1" s="1688"/>
      <c r="UNO1" s="1688"/>
      <c r="UNP1" s="1688"/>
      <c r="UNQ1" s="1688"/>
      <c r="UNR1" s="1688"/>
      <c r="UNS1" s="1688"/>
      <c r="UNT1" s="1688"/>
      <c r="UNU1" s="1688"/>
      <c r="UNV1" s="1688"/>
      <c r="UNW1" s="1688"/>
      <c r="UNX1" s="1688"/>
      <c r="UNY1" s="1688"/>
      <c r="UNZ1" s="1688"/>
      <c r="UOA1" s="1688"/>
      <c r="UOB1" s="1688"/>
      <c r="UOC1" s="1688"/>
      <c r="UOD1" s="1688"/>
      <c r="UOE1" s="1688"/>
      <c r="UOF1" s="1688"/>
      <c r="UOG1" s="1688"/>
      <c r="UOH1" s="1688"/>
      <c r="UOI1" s="1688"/>
      <c r="UOJ1" s="1688"/>
      <c r="UOK1" s="1688"/>
      <c r="UOL1" s="1688"/>
      <c r="UOM1" s="1688"/>
      <c r="UON1" s="1688"/>
      <c r="UOO1" s="1688"/>
      <c r="UOP1" s="1688"/>
      <c r="UOQ1" s="1688"/>
      <c r="UOR1" s="1688"/>
      <c r="UOS1" s="1688"/>
      <c r="UOT1" s="1688"/>
      <c r="UOU1" s="1688"/>
      <c r="UOV1" s="1688"/>
      <c r="UOW1" s="1688"/>
      <c r="UOX1" s="1688"/>
      <c r="UOY1" s="1688"/>
      <c r="UOZ1" s="1688"/>
      <c r="UPA1" s="1688"/>
      <c r="UPB1" s="1688"/>
      <c r="UPC1" s="1688"/>
      <c r="UPD1" s="1688"/>
      <c r="UPE1" s="1688"/>
      <c r="UPF1" s="1688"/>
      <c r="UPG1" s="1688"/>
      <c r="UPH1" s="1688"/>
      <c r="UPI1" s="1688"/>
      <c r="UPJ1" s="1688"/>
      <c r="UPK1" s="1688"/>
      <c r="UPL1" s="1688"/>
      <c r="UPM1" s="1688"/>
      <c r="UPN1" s="1688"/>
      <c r="UPO1" s="1688"/>
      <c r="UPP1" s="1688"/>
      <c r="UPQ1" s="1688"/>
      <c r="UPR1" s="1688"/>
      <c r="UPS1" s="1688"/>
      <c r="UPT1" s="1688"/>
      <c r="UPU1" s="1688"/>
      <c r="UPV1" s="1688"/>
      <c r="UPW1" s="1688"/>
      <c r="UPX1" s="1688"/>
      <c r="UPY1" s="1688"/>
      <c r="UPZ1" s="1688"/>
      <c r="UQA1" s="1688"/>
      <c r="UQB1" s="1688"/>
      <c r="UQC1" s="1688"/>
      <c r="UQD1" s="1688"/>
      <c r="UQE1" s="1688"/>
      <c r="UQF1" s="1688"/>
      <c r="UQG1" s="1688"/>
      <c r="UQH1" s="1688"/>
      <c r="UQI1" s="1688"/>
      <c r="UQJ1" s="1688"/>
      <c r="UQK1" s="1688"/>
      <c r="UQL1" s="1688"/>
      <c r="UQM1" s="1688"/>
      <c r="UQN1" s="1688"/>
      <c r="UQO1" s="1688"/>
      <c r="UQP1" s="1688"/>
      <c r="UQQ1" s="1688"/>
      <c r="UQR1" s="1688"/>
      <c r="UQS1" s="1688"/>
      <c r="UQT1" s="1688"/>
      <c r="UQU1" s="1688"/>
      <c r="UQV1" s="1688"/>
      <c r="UQW1" s="1688"/>
      <c r="UQX1" s="1688"/>
      <c r="UQY1" s="1688"/>
      <c r="UQZ1" s="1688"/>
      <c r="URA1" s="1688"/>
      <c r="URB1" s="1688"/>
      <c r="URC1" s="1688"/>
      <c r="URD1" s="1688"/>
      <c r="URE1" s="1688"/>
      <c r="URF1" s="1688"/>
      <c r="URG1" s="1688"/>
      <c r="URH1" s="1688"/>
      <c r="URI1" s="1688"/>
      <c r="URJ1" s="1688"/>
      <c r="URK1" s="1688"/>
      <c r="URL1" s="1688"/>
      <c r="URM1" s="1688"/>
      <c r="URN1" s="1688"/>
      <c r="URO1" s="1688"/>
      <c r="URP1" s="1688"/>
      <c r="URQ1" s="1688"/>
      <c r="URR1" s="1688"/>
      <c r="URS1" s="1688"/>
      <c r="URT1" s="1688"/>
      <c r="URU1" s="1688"/>
      <c r="URV1" s="1688"/>
      <c r="URW1" s="1688"/>
      <c r="URX1" s="1688"/>
      <c r="URY1" s="1688"/>
      <c r="URZ1" s="1688"/>
      <c r="USA1" s="1688"/>
      <c r="USB1" s="1688"/>
      <c r="USC1" s="1688"/>
      <c r="USD1" s="1688"/>
      <c r="USE1" s="1688"/>
      <c r="USF1" s="1688"/>
      <c r="USG1" s="1688"/>
      <c r="USH1" s="1688"/>
      <c r="USI1" s="1688"/>
      <c r="USJ1" s="1688"/>
      <c r="USK1" s="1688"/>
      <c r="USL1" s="1688"/>
      <c r="USM1" s="1688"/>
      <c r="USN1" s="1688"/>
      <c r="USO1" s="1688"/>
      <c r="USP1" s="1688"/>
      <c r="USQ1" s="1688"/>
      <c r="USR1" s="1688"/>
      <c r="USS1" s="1688"/>
      <c r="UST1" s="1688"/>
      <c r="USU1" s="1688"/>
      <c r="USV1" s="1688"/>
      <c r="USW1" s="1688"/>
      <c r="USX1" s="1688"/>
      <c r="USY1" s="1688"/>
      <c r="USZ1" s="1688"/>
      <c r="UTA1" s="1688"/>
      <c r="UTB1" s="1688"/>
      <c r="UTC1" s="1688"/>
      <c r="UTD1" s="1688"/>
      <c r="UTE1" s="1688"/>
      <c r="UTF1" s="1688"/>
      <c r="UTG1" s="1688"/>
      <c r="UTH1" s="1688"/>
      <c r="UTI1" s="1688"/>
      <c r="UTJ1" s="1688"/>
      <c r="UTK1" s="1688"/>
      <c r="UTL1" s="1688"/>
      <c r="UTM1" s="1688"/>
      <c r="UTN1" s="1688"/>
      <c r="UTO1" s="1688"/>
      <c r="UTP1" s="1688"/>
      <c r="UTQ1" s="1688"/>
      <c r="UTR1" s="1688"/>
      <c r="UTS1" s="1688"/>
      <c r="UTT1" s="1688"/>
      <c r="UTU1" s="1688"/>
      <c r="UTV1" s="1688"/>
      <c r="UTW1" s="1688"/>
      <c r="UTX1" s="1688"/>
      <c r="UTY1" s="1688"/>
      <c r="UTZ1" s="1688"/>
      <c r="UUA1" s="1688"/>
      <c r="UUB1" s="1688"/>
      <c r="UUC1" s="1688"/>
      <c r="UUD1" s="1688"/>
      <c r="UUE1" s="1688"/>
      <c r="UUF1" s="1688"/>
      <c r="UUG1" s="1688"/>
      <c r="UUH1" s="1688"/>
      <c r="UUI1" s="1688"/>
      <c r="UUJ1" s="1688"/>
      <c r="UUK1" s="1688"/>
      <c r="UUL1" s="1688"/>
      <c r="UUM1" s="1688"/>
      <c r="UUN1" s="1688"/>
      <c r="UUO1" s="1688"/>
      <c r="UUP1" s="1688"/>
      <c r="UUQ1" s="1688"/>
      <c r="UUR1" s="1688"/>
      <c r="UUS1" s="1688"/>
      <c r="UUT1" s="1688"/>
      <c r="UUU1" s="1688"/>
      <c r="UUV1" s="1688"/>
      <c r="UUW1" s="1688"/>
      <c r="UUX1" s="1688"/>
      <c r="UUY1" s="1688"/>
      <c r="UUZ1" s="1688"/>
      <c r="UVA1" s="1688"/>
      <c r="UVB1" s="1688"/>
      <c r="UVC1" s="1688"/>
      <c r="UVD1" s="1688"/>
      <c r="UVE1" s="1688"/>
      <c r="UVF1" s="1688"/>
      <c r="UVG1" s="1688"/>
      <c r="UVH1" s="1688"/>
      <c r="UVI1" s="1688"/>
      <c r="UVJ1" s="1688"/>
      <c r="UVK1" s="1688"/>
      <c r="UVL1" s="1688"/>
      <c r="UVM1" s="1688"/>
      <c r="UVN1" s="1688"/>
      <c r="UVO1" s="1688"/>
      <c r="UVP1" s="1688"/>
      <c r="UVQ1" s="1688"/>
      <c r="UVR1" s="1688"/>
      <c r="UVS1" s="1688"/>
      <c r="UVT1" s="1688"/>
      <c r="UVU1" s="1688"/>
      <c r="UVV1" s="1688"/>
      <c r="UVW1" s="1688"/>
      <c r="UVX1" s="1688"/>
      <c r="UVY1" s="1688"/>
      <c r="UVZ1" s="1688"/>
      <c r="UWA1" s="1688"/>
      <c r="UWB1" s="1688"/>
      <c r="UWC1" s="1688"/>
      <c r="UWD1" s="1688"/>
      <c r="UWE1" s="1688"/>
      <c r="UWF1" s="1688"/>
      <c r="UWG1" s="1688"/>
      <c r="UWH1" s="1688"/>
      <c r="UWI1" s="1688"/>
      <c r="UWJ1" s="1688"/>
      <c r="UWK1" s="1688"/>
      <c r="UWL1" s="1688"/>
      <c r="UWM1" s="1688"/>
      <c r="UWN1" s="1688"/>
      <c r="UWO1" s="1688"/>
      <c r="UWP1" s="1688"/>
      <c r="UWQ1" s="1688"/>
      <c r="UWR1" s="1688"/>
      <c r="UWS1" s="1688"/>
      <c r="UWT1" s="1688"/>
      <c r="UWU1" s="1688"/>
      <c r="UWV1" s="1688"/>
      <c r="UWW1" s="1688"/>
      <c r="UWX1" s="1688"/>
      <c r="UWY1" s="1688"/>
      <c r="UWZ1" s="1688"/>
      <c r="UXA1" s="1688"/>
      <c r="UXB1" s="1688"/>
      <c r="UXC1" s="1688"/>
      <c r="UXD1" s="1688"/>
      <c r="UXE1" s="1688"/>
      <c r="UXF1" s="1688"/>
      <c r="UXG1" s="1688"/>
      <c r="UXH1" s="1688"/>
      <c r="UXI1" s="1688"/>
      <c r="UXJ1" s="1688"/>
      <c r="UXK1" s="1688"/>
      <c r="UXL1" s="1688"/>
      <c r="UXM1" s="1688"/>
      <c r="UXN1" s="1688"/>
      <c r="UXO1" s="1688"/>
      <c r="UXP1" s="1688"/>
      <c r="UXQ1" s="1688"/>
      <c r="UXR1" s="1688"/>
      <c r="UXS1" s="1688"/>
      <c r="UXT1" s="1688"/>
      <c r="UXU1" s="1688"/>
      <c r="UXV1" s="1688"/>
      <c r="UXW1" s="1688"/>
      <c r="UXX1" s="1688"/>
      <c r="UXY1" s="1688"/>
      <c r="UXZ1" s="1688"/>
      <c r="UYA1" s="1688"/>
      <c r="UYB1" s="1688"/>
      <c r="UYC1" s="1688"/>
      <c r="UYD1" s="1688"/>
      <c r="UYE1" s="1688"/>
      <c r="UYF1" s="1688"/>
      <c r="UYG1" s="1688"/>
      <c r="UYH1" s="1688"/>
      <c r="UYI1" s="1688"/>
      <c r="UYJ1" s="1688"/>
      <c r="UYK1" s="1688"/>
      <c r="UYL1" s="1688"/>
      <c r="UYM1" s="1688"/>
      <c r="UYN1" s="1688"/>
      <c r="UYO1" s="1688"/>
      <c r="UYP1" s="1688"/>
      <c r="UYQ1" s="1688"/>
      <c r="UYR1" s="1688"/>
      <c r="UYS1" s="1688"/>
      <c r="UYT1" s="1688"/>
      <c r="UYU1" s="1688"/>
      <c r="UYV1" s="1688"/>
      <c r="UYW1" s="1688"/>
      <c r="UYX1" s="1688"/>
      <c r="UYY1" s="1688"/>
      <c r="UYZ1" s="1688"/>
      <c r="UZA1" s="1688"/>
      <c r="UZB1" s="1688"/>
      <c r="UZC1" s="1688"/>
      <c r="UZD1" s="1688"/>
      <c r="UZE1" s="1688"/>
      <c r="UZF1" s="1688"/>
      <c r="UZG1" s="1688"/>
      <c r="UZH1" s="1688"/>
      <c r="UZI1" s="1688"/>
      <c r="UZJ1" s="1688"/>
      <c r="UZK1" s="1688"/>
      <c r="UZL1" s="1688"/>
      <c r="UZM1" s="1688"/>
      <c r="UZN1" s="1688"/>
      <c r="UZO1" s="1688"/>
      <c r="UZP1" s="1688"/>
      <c r="UZQ1" s="1688"/>
      <c r="UZR1" s="1688"/>
      <c r="UZS1" s="1688"/>
      <c r="UZT1" s="1688"/>
      <c r="UZU1" s="1688"/>
      <c r="UZV1" s="1688"/>
      <c r="UZW1" s="1688"/>
      <c r="UZX1" s="1688"/>
      <c r="UZY1" s="1688"/>
      <c r="UZZ1" s="1688"/>
      <c r="VAA1" s="1688"/>
      <c r="VAB1" s="1688"/>
      <c r="VAC1" s="1688"/>
      <c r="VAD1" s="1688"/>
      <c r="VAE1" s="1688"/>
      <c r="VAF1" s="1688"/>
      <c r="VAG1" s="1688"/>
      <c r="VAH1" s="1688"/>
      <c r="VAI1" s="1688"/>
      <c r="VAJ1" s="1688"/>
      <c r="VAK1" s="1688"/>
      <c r="VAL1" s="1688"/>
      <c r="VAM1" s="1688"/>
      <c r="VAN1" s="1688"/>
      <c r="VAO1" s="1688"/>
      <c r="VAP1" s="1688"/>
      <c r="VAQ1" s="1688"/>
      <c r="VAR1" s="1688"/>
      <c r="VAS1" s="1688"/>
      <c r="VAT1" s="1688"/>
      <c r="VAU1" s="1688"/>
      <c r="VAV1" s="1688"/>
      <c r="VAW1" s="1688"/>
      <c r="VAX1" s="1688"/>
      <c r="VAY1" s="1688"/>
      <c r="VAZ1" s="1688"/>
      <c r="VBA1" s="1688"/>
      <c r="VBB1" s="1688"/>
      <c r="VBC1" s="1688"/>
      <c r="VBD1" s="1688"/>
      <c r="VBE1" s="1688"/>
      <c r="VBF1" s="1688"/>
      <c r="VBG1" s="1688"/>
      <c r="VBH1" s="1688"/>
      <c r="VBI1" s="1688"/>
      <c r="VBJ1" s="1688"/>
      <c r="VBK1" s="1688"/>
      <c r="VBL1" s="1688"/>
      <c r="VBM1" s="1688"/>
      <c r="VBN1" s="1688"/>
      <c r="VBO1" s="1688"/>
      <c r="VBP1" s="1688"/>
      <c r="VBQ1" s="1688"/>
      <c r="VBR1" s="1688"/>
      <c r="VBS1" s="1688"/>
      <c r="VBT1" s="1688"/>
      <c r="VBU1" s="1688"/>
      <c r="VBV1" s="1688"/>
      <c r="VBW1" s="1688"/>
      <c r="VBX1" s="1688"/>
      <c r="VBY1" s="1688"/>
      <c r="VBZ1" s="1688"/>
      <c r="VCA1" s="1688"/>
      <c r="VCB1" s="1688"/>
      <c r="VCC1" s="1688"/>
      <c r="VCD1" s="1688"/>
      <c r="VCE1" s="1688"/>
      <c r="VCF1" s="1688"/>
      <c r="VCG1" s="1688"/>
      <c r="VCH1" s="1688"/>
      <c r="VCI1" s="1688"/>
      <c r="VCJ1" s="1688"/>
      <c r="VCK1" s="1688"/>
      <c r="VCL1" s="1688"/>
      <c r="VCM1" s="1688"/>
      <c r="VCN1" s="1688"/>
      <c r="VCO1" s="1688"/>
      <c r="VCP1" s="1688"/>
      <c r="VCQ1" s="1688"/>
      <c r="VCR1" s="1688"/>
      <c r="VCS1" s="1688"/>
      <c r="VCT1" s="1688"/>
      <c r="VCU1" s="1688"/>
      <c r="VCV1" s="1688"/>
      <c r="VCW1" s="1688"/>
      <c r="VCX1" s="1688"/>
      <c r="VCY1" s="1688"/>
      <c r="VCZ1" s="1688"/>
      <c r="VDA1" s="1688"/>
      <c r="VDB1" s="1688"/>
      <c r="VDC1" s="1688"/>
      <c r="VDD1" s="1688"/>
      <c r="VDE1" s="1688"/>
      <c r="VDF1" s="1688"/>
      <c r="VDG1" s="1688"/>
      <c r="VDH1" s="1688"/>
      <c r="VDI1" s="1688"/>
      <c r="VDJ1" s="1688"/>
      <c r="VDK1" s="1688"/>
      <c r="VDL1" s="1688"/>
      <c r="VDM1" s="1688"/>
      <c r="VDN1" s="1688"/>
      <c r="VDO1" s="1688"/>
      <c r="VDP1" s="1688"/>
      <c r="VDQ1" s="1688"/>
      <c r="VDR1" s="1688"/>
      <c r="VDS1" s="1688"/>
      <c r="VDT1" s="1688"/>
      <c r="VDU1" s="1688"/>
      <c r="VDV1" s="1688"/>
      <c r="VDW1" s="1688"/>
      <c r="VDX1" s="1688"/>
      <c r="VDY1" s="1688"/>
      <c r="VDZ1" s="1688"/>
      <c r="VEA1" s="1688"/>
      <c r="VEB1" s="1688"/>
      <c r="VEC1" s="1688"/>
      <c r="VED1" s="1688"/>
      <c r="VEE1" s="1688"/>
      <c r="VEF1" s="1688"/>
      <c r="VEG1" s="1688"/>
      <c r="VEH1" s="1688"/>
      <c r="VEI1" s="1688"/>
      <c r="VEJ1" s="1688"/>
      <c r="VEK1" s="1688"/>
      <c r="VEL1" s="1688"/>
      <c r="VEM1" s="1688"/>
      <c r="VEN1" s="1688"/>
      <c r="VEO1" s="1688"/>
      <c r="VEP1" s="1688"/>
      <c r="VEQ1" s="1688"/>
      <c r="VER1" s="1688"/>
      <c r="VES1" s="1688"/>
      <c r="VET1" s="1688"/>
      <c r="VEU1" s="1688"/>
      <c r="VEV1" s="1688"/>
      <c r="VEW1" s="1688"/>
      <c r="VEX1" s="1688"/>
      <c r="VEY1" s="1688"/>
      <c r="VEZ1" s="1688"/>
      <c r="VFA1" s="1688"/>
      <c r="VFB1" s="1688"/>
      <c r="VFC1" s="1688"/>
      <c r="VFD1" s="1688"/>
      <c r="VFE1" s="1688"/>
      <c r="VFF1" s="1688"/>
      <c r="VFG1" s="1688"/>
      <c r="VFH1" s="1688"/>
      <c r="VFI1" s="1688"/>
      <c r="VFJ1" s="1688"/>
      <c r="VFK1" s="1688"/>
      <c r="VFL1" s="1688"/>
      <c r="VFM1" s="1688"/>
      <c r="VFN1" s="1688"/>
      <c r="VFO1" s="1688"/>
      <c r="VFP1" s="1688"/>
      <c r="VFQ1" s="1688"/>
      <c r="VFR1" s="1688"/>
      <c r="VFS1" s="1688"/>
      <c r="VFT1" s="1688"/>
      <c r="VFU1" s="1688"/>
      <c r="VFV1" s="1688"/>
      <c r="VFW1" s="1688"/>
      <c r="VFX1" s="1688"/>
      <c r="VFY1" s="1688"/>
      <c r="VFZ1" s="1688"/>
      <c r="VGA1" s="1688"/>
      <c r="VGB1" s="1688"/>
      <c r="VGC1" s="1688"/>
      <c r="VGD1" s="1688"/>
      <c r="VGE1" s="1688"/>
      <c r="VGF1" s="1688"/>
      <c r="VGG1" s="1688"/>
      <c r="VGH1" s="1688"/>
      <c r="VGI1" s="1688"/>
      <c r="VGJ1" s="1688"/>
      <c r="VGK1" s="1688"/>
      <c r="VGL1" s="1688"/>
      <c r="VGM1" s="1688"/>
      <c r="VGN1" s="1688"/>
      <c r="VGO1" s="1688"/>
      <c r="VGP1" s="1688"/>
      <c r="VGQ1" s="1688"/>
      <c r="VGR1" s="1688"/>
      <c r="VGS1" s="1688"/>
      <c r="VGT1" s="1688"/>
      <c r="VGU1" s="1688"/>
      <c r="VGV1" s="1688"/>
      <c r="VGW1" s="1688"/>
      <c r="VGX1" s="1688"/>
      <c r="VGY1" s="1688"/>
      <c r="VGZ1" s="1688"/>
      <c r="VHA1" s="1688"/>
      <c r="VHB1" s="1688"/>
      <c r="VHC1" s="1688"/>
      <c r="VHD1" s="1688"/>
      <c r="VHE1" s="1688"/>
      <c r="VHF1" s="1688"/>
      <c r="VHG1" s="1688"/>
      <c r="VHH1" s="1688"/>
      <c r="VHI1" s="1688"/>
      <c r="VHJ1" s="1688"/>
      <c r="VHK1" s="1688"/>
      <c r="VHL1" s="1688"/>
      <c r="VHM1" s="1688"/>
      <c r="VHN1" s="1688"/>
      <c r="VHO1" s="1688"/>
      <c r="VHP1" s="1688"/>
      <c r="VHQ1" s="1688"/>
      <c r="VHR1" s="1688"/>
      <c r="VHS1" s="1688"/>
      <c r="VHT1" s="1688"/>
      <c r="VHU1" s="1688"/>
      <c r="VHV1" s="1688"/>
      <c r="VHW1" s="1688"/>
      <c r="VHX1" s="1688"/>
      <c r="VHY1" s="1688"/>
      <c r="VHZ1" s="1688"/>
      <c r="VIA1" s="1688"/>
      <c r="VIB1" s="1688"/>
      <c r="VIC1" s="1688"/>
      <c r="VID1" s="1688"/>
      <c r="VIE1" s="1688"/>
      <c r="VIF1" s="1688"/>
      <c r="VIG1" s="1688"/>
      <c r="VIH1" s="1688"/>
      <c r="VII1" s="1688"/>
      <c r="VIJ1" s="1688"/>
      <c r="VIK1" s="1688"/>
      <c r="VIL1" s="1688"/>
      <c r="VIM1" s="1688"/>
      <c r="VIN1" s="1688"/>
      <c r="VIO1" s="1688"/>
      <c r="VIP1" s="1688"/>
      <c r="VIQ1" s="1688"/>
      <c r="VIR1" s="1688"/>
      <c r="VIS1" s="1688"/>
      <c r="VIT1" s="1688"/>
      <c r="VIU1" s="1688"/>
      <c r="VIV1" s="1688"/>
      <c r="VIW1" s="1688"/>
      <c r="VIX1" s="1688"/>
      <c r="VIY1" s="1688"/>
      <c r="VIZ1" s="1688"/>
      <c r="VJA1" s="1688"/>
      <c r="VJB1" s="1688"/>
      <c r="VJC1" s="1688"/>
      <c r="VJD1" s="1688"/>
      <c r="VJE1" s="1688"/>
      <c r="VJF1" s="1688"/>
      <c r="VJG1" s="1688"/>
      <c r="VJH1" s="1688"/>
      <c r="VJI1" s="1688"/>
      <c r="VJJ1" s="1688"/>
      <c r="VJK1" s="1688"/>
      <c r="VJL1" s="1688"/>
      <c r="VJM1" s="1688"/>
      <c r="VJN1" s="1688"/>
      <c r="VJO1" s="1688"/>
      <c r="VJP1" s="1688"/>
      <c r="VJQ1" s="1688"/>
      <c r="VJR1" s="1688"/>
      <c r="VJS1" s="1688"/>
      <c r="VJT1" s="1688"/>
      <c r="VJU1" s="1688"/>
      <c r="VJV1" s="1688"/>
      <c r="VJW1" s="1688"/>
      <c r="VJX1" s="1688"/>
      <c r="VJY1" s="1688"/>
      <c r="VJZ1" s="1688"/>
      <c r="VKA1" s="1688"/>
      <c r="VKB1" s="1688"/>
      <c r="VKC1" s="1688"/>
      <c r="VKD1" s="1688"/>
      <c r="VKE1" s="1688"/>
      <c r="VKF1" s="1688"/>
      <c r="VKG1" s="1688"/>
      <c r="VKH1" s="1688"/>
      <c r="VKI1" s="1688"/>
      <c r="VKJ1" s="1688"/>
      <c r="VKK1" s="1688"/>
      <c r="VKL1" s="1688"/>
      <c r="VKM1" s="1688"/>
      <c r="VKN1" s="1688"/>
      <c r="VKO1" s="1688"/>
      <c r="VKP1" s="1688"/>
      <c r="VKQ1" s="1688"/>
      <c r="VKR1" s="1688"/>
      <c r="VKS1" s="1688"/>
      <c r="VKT1" s="1688"/>
      <c r="VKU1" s="1688"/>
      <c r="VKV1" s="1688"/>
      <c r="VKW1" s="1688"/>
      <c r="VKX1" s="1688"/>
      <c r="VKY1" s="1688"/>
      <c r="VKZ1" s="1688"/>
      <c r="VLA1" s="1688"/>
      <c r="VLB1" s="1688"/>
      <c r="VLC1" s="1688"/>
      <c r="VLD1" s="1688"/>
      <c r="VLE1" s="1688"/>
      <c r="VLF1" s="1688"/>
      <c r="VLG1" s="1688"/>
      <c r="VLH1" s="1688"/>
      <c r="VLI1" s="1688"/>
      <c r="VLJ1" s="1688"/>
      <c r="VLK1" s="1688"/>
      <c r="VLL1" s="1688"/>
      <c r="VLM1" s="1688"/>
      <c r="VLN1" s="1688"/>
      <c r="VLO1" s="1688"/>
      <c r="VLP1" s="1688"/>
      <c r="VLQ1" s="1688"/>
      <c r="VLR1" s="1688"/>
      <c r="VLS1" s="1688"/>
      <c r="VLT1" s="1688"/>
      <c r="VLU1" s="1688"/>
      <c r="VLV1" s="1688"/>
      <c r="VLW1" s="1688"/>
      <c r="VLX1" s="1688"/>
      <c r="VLY1" s="1688"/>
      <c r="VLZ1" s="1688"/>
      <c r="VMA1" s="1688"/>
      <c r="VMB1" s="1688"/>
      <c r="VMC1" s="1688"/>
      <c r="VMD1" s="1688"/>
      <c r="VME1" s="1688"/>
      <c r="VMF1" s="1688"/>
      <c r="VMG1" s="1688"/>
      <c r="VMH1" s="1688"/>
      <c r="VMI1" s="1688"/>
      <c r="VMJ1" s="1688"/>
      <c r="VMK1" s="1688"/>
      <c r="VML1" s="1688"/>
      <c r="VMM1" s="1688"/>
      <c r="VMN1" s="1688"/>
      <c r="VMO1" s="1688"/>
      <c r="VMP1" s="1688"/>
      <c r="VMQ1" s="1688"/>
      <c r="VMR1" s="1688"/>
      <c r="VMS1" s="1688"/>
      <c r="VMT1" s="1688"/>
      <c r="VMU1" s="1688"/>
      <c r="VMV1" s="1688"/>
      <c r="VMW1" s="1688"/>
      <c r="VMX1" s="1688"/>
      <c r="VMY1" s="1688"/>
      <c r="VMZ1" s="1688"/>
      <c r="VNA1" s="1688"/>
      <c r="VNB1" s="1688"/>
      <c r="VNC1" s="1688"/>
      <c r="VND1" s="1688"/>
      <c r="VNE1" s="1688"/>
      <c r="VNF1" s="1688"/>
      <c r="VNG1" s="1688"/>
      <c r="VNH1" s="1688"/>
      <c r="VNI1" s="1688"/>
      <c r="VNJ1" s="1688"/>
      <c r="VNK1" s="1688"/>
      <c r="VNL1" s="1688"/>
      <c r="VNM1" s="1688"/>
      <c r="VNN1" s="1688"/>
      <c r="VNO1" s="1688"/>
      <c r="VNP1" s="1688"/>
      <c r="VNQ1" s="1688"/>
      <c r="VNR1" s="1688"/>
      <c r="VNS1" s="1688"/>
      <c r="VNT1" s="1688"/>
      <c r="VNU1" s="1688"/>
      <c r="VNV1" s="1688"/>
      <c r="VNW1" s="1688"/>
      <c r="VNX1" s="1688"/>
      <c r="VNY1" s="1688"/>
      <c r="VNZ1" s="1688"/>
      <c r="VOA1" s="1688"/>
      <c r="VOB1" s="1688"/>
      <c r="VOC1" s="1688"/>
      <c r="VOD1" s="1688"/>
      <c r="VOE1" s="1688"/>
      <c r="VOF1" s="1688"/>
      <c r="VOG1" s="1688"/>
      <c r="VOH1" s="1688"/>
      <c r="VOI1" s="1688"/>
      <c r="VOJ1" s="1688"/>
      <c r="VOK1" s="1688"/>
      <c r="VOL1" s="1688"/>
      <c r="VOM1" s="1688"/>
      <c r="VON1" s="1688"/>
      <c r="VOO1" s="1688"/>
      <c r="VOP1" s="1688"/>
      <c r="VOQ1" s="1688"/>
      <c r="VOR1" s="1688"/>
      <c r="VOS1" s="1688"/>
      <c r="VOT1" s="1688"/>
      <c r="VOU1" s="1688"/>
      <c r="VOV1" s="1688"/>
      <c r="VOW1" s="1688"/>
      <c r="VOX1" s="1688"/>
      <c r="VOY1" s="1688"/>
      <c r="VOZ1" s="1688"/>
      <c r="VPA1" s="1688"/>
      <c r="VPB1" s="1688"/>
      <c r="VPC1" s="1688"/>
      <c r="VPD1" s="1688"/>
      <c r="VPE1" s="1688"/>
      <c r="VPF1" s="1688"/>
      <c r="VPG1" s="1688"/>
      <c r="VPH1" s="1688"/>
      <c r="VPI1" s="1688"/>
      <c r="VPJ1" s="1688"/>
      <c r="VPK1" s="1688"/>
      <c r="VPL1" s="1688"/>
      <c r="VPM1" s="1688"/>
      <c r="VPN1" s="1688"/>
      <c r="VPO1" s="1688"/>
      <c r="VPP1" s="1688"/>
      <c r="VPQ1" s="1688"/>
      <c r="VPR1" s="1688"/>
      <c r="VPS1" s="1688"/>
      <c r="VPT1" s="1688"/>
      <c r="VPU1" s="1688"/>
      <c r="VPV1" s="1688"/>
      <c r="VPW1" s="1688"/>
      <c r="VPX1" s="1688"/>
      <c r="VPY1" s="1688"/>
      <c r="VPZ1" s="1688"/>
      <c r="VQA1" s="1688"/>
      <c r="VQB1" s="1688"/>
      <c r="VQC1" s="1688"/>
      <c r="VQD1" s="1688"/>
      <c r="VQE1" s="1688"/>
      <c r="VQF1" s="1688"/>
      <c r="VQG1" s="1688"/>
      <c r="VQH1" s="1688"/>
      <c r="VQI1" s="1688"/>
      <c r="VQJ1" s="1688"/>
      <c r="VQK1" s="1688"/>
      <c r="VQL1" s="1688"/>
      <c r="VQM1" s="1688"/>
      <c r="VQN1" s="1688"/>
      <c r="VQO1" s="1688"/>
      <c r="VQP1" s="1688"/>
      <c r="VQQ1" s="1688"/>
      <c r="VQR1" s="1688"/>
      <c r="VQS1" s="1688"/>
      <c r="VQT1" s="1688"/>
      <c r="VQU1" s="1688"/>
      <c r="VQV1" s="1688"/>
      <c r="VQW1" s="1688"/>
      <c r="VQX1" s="1688"/>
      <c r="VQY1" s="1688"/>
      <c r="VQZ1" s="1688"/>
      <c r="VRA1" s="1688"/>
      <c r="VRB1" s="1688"/>
      <c r="VRC1" s="1688"/>
      <c r="VRD1" s="1688"/>
      <c r="VRE1" s="1688"/>
      <c r="VRF1" s="1688"/>
      <c r="VRG1" s="1688"/>
      <c r="VRH1" s="1688"/>
      <c r="VRI1" s="1688"/>
      <c r="VRJ1" s="1688"/>
      <c r="VRK1" s="1688"/>
      <c r="VRL1" s="1688"/>
      <c r="VRM1" s="1688"/>
      <c r="VRN1" s="1688"/>
      <c r="VRO1" s="1688"/>
      <c r="VRP1" s="1688"/>
      <c r="VRQ1" s="1688"/>
      <c r="VRR1" s="1688"/>
      <c r="VRS1" s="1688"/>
      <c r="VRT1" s="1688"/>
      <c r="VRU1" s="1688"/>
      <c r="VRV1" s="1688"/>
      <c r="VRW1" s="1688"/>
      <c r="VRX1" s="1688"/>
      <c r="VRY1" s="1688"/>
      <c r="VRZ1" s="1688"/>
      <c r="VSA1" s="1688"/>
      <c r="VSB1" s="1688"/>
      <c r="VSC1" s="1688"/>
      <c r="VSD1" s="1688"/>
      <c r="VSE1" s="1688"/>
      <c r="VSF1" s="1688"/>
      <c r="VSG1" s="1688"/>
      <c r="VSH1" s="1688"/>
      <c r="VSI1" s="1688"/>
      <c r="VSJ1" s="1688"/>
      <c r="VSK1" s="1688"/>
      <c r="VSL1" s="1688"/>
      <c r="VSM1" s="1688"/>
      <c r="VSN1" s="1688"/>
      <c r="VSO1" s="1688"/>
      <c r="VSP1" s="1688"/>
      <c r="VSQ1" s="1688"/>
      <c r="VSR1" s="1688"/>
      <c r="VSS1" s="1688"/>
      <c r="VST1" s="1688"/>
      <c r="VSU1" s="1688"/>
      <c r="VSV1" s="1688"/>
      <c r="VSW1" s="1688"/>
      <c r="VSX1" s="1688"/>
      <c r="VSY1" s="1688"/>
      <c r="VSZ1" s="1688"/>
      <c r="VTA1" s="1688"/>
      <c r="VTB1" s="1688"/>
      <c r="VTC1" s="1688"/>
      <c r="VTD1" s="1688"/>
      <c r="VTE1" s="1688"/>
      <c r="VTF1" s="1688"/>
      <c r="VTG1" s="1688"/>
      <c r="VTH1" s="1688"/>
      <c r="VTI1" s="1688"/>
      <c r="VTJ1" s="1688"/>
      <c r="VTK1" s="1688"/>
      <c r="VTL1" s="1688"/>
      <c r="VTM1" s="1688"/>
      <c r="VTN1" s="1688"/>
      <c r="VTO1" s="1688"/>
      <c r="VTP1" s="1688"/>
      <c r="VTQ1" s="1688"/>
      <c r="VTR1" s="1688"/>
      <c r="VTS1" s="1688"/>
      <c r="VTT1" s="1688"/>
      <c r="VTU1" s="1688"/>
      <c r="VTV1" s="1688"/>
      <c r="VTW1" s="1688"/>
      <c r="VTX1" s="1688"/>
      <c r="VTY1" s="1688"/>
      <c r="VTZ1" s="1688"/>
      <c r="VUA1" s="1688"/>
      <c r="VUB1" s="1688"/>
      <c r="VUC1" s="1688"/>
      <c r="VUD1" s="1688"/>
      <c r="VUE1" s="1688"/>
      <c r="VUF1" s="1688"/>
      <c r="VUG1" s="1688"/>
      <c r="VUH1" s="1688"/>
      <c r="VUI1" s="1688"/>
      <c r="VUJ1" s="1688"/>
      <c r="VUK1" s="1688"/>
      <c r="VUL1" s="1688"/>
      <c r="VUM1" s="1688"/>
      <c r="VUN1" s="1688"/>
      <c r="VUO1" s="1688"/>
      <c r="VUP1" s="1688"/>
      <c r="VUQ1" s="1688"/>
      <c r="VUR1" s="1688"/>
      <c r="VUS1" s="1688"/>
      <c r="VUT1" s="1688"/>
      <c r="VUU1" s="1688"/>
      <c r="VUV1" s="1688"/>
      <c r="VUW1" s="1688"/>
      <c r="VUX1" s="1688"/>
      <c r="VUY1" s="1688"/>
      <c r="VUZ1" s="1688"/>
      <c r="VVA1" s="1688"/>
      <c r="VVB1" s="1688"/>
      <c r="VVC1" s="1688"/>
      <c r="VVD1" s="1688"/>
      <c r="VVE1" s="1688"/>
      <c r="VVF1" s="1688"/>
      <c r="VVG1" s="1688"/>
      <c r="VVH1" s="1688"/>
      <c r="VVI1" s="1688"/>
      <c r="VVJ1" s="1688"/>
      <c r="VVK1" s="1688"/>
      <c r="VVL1" s="1688"/>
      <c r="VVM1" s="1688"/>
      <c r="VVN1" s="1688"/>
      <c r="VVO1" s="1688"/>
      <c r="VVP1" s="1688"/>
      <c r="VVQ1" s="1688"/>
      <c r="VVR1" s="1688"/>
      <c r="VVS1" s="1688"/>
      <c r="VVT1" s="1688"/>
      <c r="VVU1" s="1688"/>
      <c r="VVV1" s="1688"/>
      <c r="VVW1" s="1688"/>
      <c r="VVX1" s="1688"/>
      <c r="VVY1" s="1688"/>
      <c r="VVZ1" s="1688"/>
      <c r="VWA1" s="1688"/>
      <c r="VWB1" s="1688"/>
      <c r="VWC1" s="1688"/>
      <c r="VWD1" s="1688"/>
      <c r="VWE1" s="1688"/>
      <c r="VWF1" s="1688"/>
      <c r="VWG1" s="1688"/>
      <c r="VWH1" s="1688"/>
      <c r="VWI1" s="1688"/>
      <c r="VWJ1" s="1688"/>
      <c r="VWK1" s="1688"/>
      <c r="VWL1" s="1688"/>
      <c r="VWM1" s="1688"/>
      <c r="VWN1" s="1688"/>
      <c r="VWO1" s="1688"/>
      <c r="VWP1" s="1688"/>
      <c r="VWQ1" s="1688"/>
      <c r="VWR1" s="1688"/>
      <c r="VWS1" s="1688"/>
      <c r="VWT1" s="1688"/>
      <c r="VWU1" s="1688"/>
      <c r="VWV1" s="1688"/>
      <c r="VWW1" s="1688"/>
      <c r="VWX1" s="1688"/>
      <c r="VWY1" s="1688"/>
      <c r="VWZ1" s="1688"/>
      <c r="VXA1" s="1688"/>
      <c r="VXB1" s="1688"/>
      <c r="VXC1" s="1688"/>
      <c r="VXD1" s="1688"/>
      <c r="VXE1" s="1688"/>
      <c r="VXF1" s="1688"/>
      <c r="VXG1" s="1688"/>
      <c r="VXH1" s="1688"/>
      <c r="VXI1" s="1688"/>
      <c r="VXJ1" s="1688"/>
      <c r="VXK1" s="1688"/>
      <c r="VXL1" s="1688"/>
      <c r="VXM1" s="1688"/>
      <c r="VXN1" s="1688"/>
      <c r="VXO1" s="1688"/>
      <c r="VXP1" s="1688"/>
      <c r="VXQ1" s="1688"/>
      <c r="VXR1" s="1688"/>
      <c r="VXS1" s="1688"/>
      <c r="VXT1" s="1688"/>
      <c r="VXU1" s="1688"/>
      <c r="VXV1" s="1688"/>
      <c r="VXW1" s="1688"/>
      <c r="VXX1" s="1688"/>
      <c r="VXY1" s="1688"/>
      <c r="VXZ1" s="1688"/>
      <c r="VYA1" s="1688"/>
      <c r="VYB1" s="1688"/>
      <c r="VYC1" s="1688"/>
      <c r="VYD1" s="1688"/>
      <c r="VYE1" s="1688"/>
      <c r="VYF1" s="1688"/>
      <c r="VYG1" s="1688"/>
      <c r="VYH1" s="1688"/>
      <c r="VYI1" s="1688"/>
      <c r="VYJ1" s="1688"/>
      <c r="VYK1" s="1688"/>
      <c r="VYL1" s="1688"/>
      <c r="VYM1" s="1688"/>
      <c r="VYN1" s="1688"/>
      <c r="VYO1" s="1688"/>
      <c r="VYP1" s="1688"/>
      <c r="VYQ1" s="1688"/>
      <c r="VYR1" s="1688"/>
      <c r="VYS1" s="1688"/>
      <c r="VYT1" s="1688"/>
      <c r="VYU1" s="1688"/>
      <c r="VYV1" s="1688"/>
      <c r="VYW1" s="1688"/>
      <c r="VYX1" s="1688"/>
      <c r="VYY1" s="1688"/>
      <c r="VYZ1" s="1688"/>
      <c r="VZA1" s="1688"/>
      <c r="VZB1" s="1688"/>
      <c r="VZC1" s="1688"/>
      <c r="VZD1" s="1688"/>
      <c r="VZE1" s="1688"/>
      <c r="VZF1" s="1688"/>
      <c r="VZG1" s="1688"/>
      <c r="VZH1" s="1688"/>
      <c r="VZI1" s="1688"/>
      <c r="VZJ1" s="1688"/>
      <c r="VZK1" s="1688"/>
      <c r="VZL1" s="1688"/>
      <c r="VZM1" s="1688"/>
      <c r="VZN1" s="1688"/>
      <c r="VZO1" s="1688"/>
      <c r="VZP1" s="1688"/>
      <c r="VZQ1" s="1688"/>
      <c r="VZR1" s="1688"/>
      <c r="VZS1" s="1688"/>
      <c r="VZT1" s="1688"/>
      <c r="VZU1" s="1688"/>
      <c r="VZV1" s="1688"/>
      <c r="VZW1" s="1688"/>
      <c r="VZX1" s="1688"/>
      <c r="VZY1" s="1688"/>
      <c r="VZZ1" s="1688"/>
      <c r="WAA1" s="1688"/>
      <c r="WAB1" s="1688"/>
      <c r="WAC1" s="1688"/>
      <c r="WAD1" s="1688"/>
      <c r="WAE1" s="1688"/>
      <c r="WAF1" s="1688"/>
      <c r="WAG1" s="1688"/>
      <c r="WAH1" s="1688"/>
      <c r="WAI1" s="1688"/>
      <c r="WAJ1" s="1688"/>
      <c r="WAK1" s="1688"/>
      <c r="WAL1" s="1688"/>
      <c r="WAM1" s="1688"/>
      <c r="WAN1" s="1688"/>
      <c r="WAO1" s="1688"/>
      <c r="WAP1" s="1688"/>
      <c r="WAQ1" s="1688"/>
      <c r="WAR1" s="1688"/>
      <c r="WAS1" s="1688"/>
      <c r="WAT1" s="1688"/>
      <c r="WAU1" s="1688"/>
      <c r="WAV1" s="1688"/>
      <c r="WAW1" s="1688"/>
      <c r="WAX1" s="1688"/>
      <c r="WAY1" s="1688"/>
      <c r="WAZ1" s="1688"/>
      <c r="WBA1" s="1688"/>
      <c r="WBB1" s="1688"/>
      <c r="WBC1" s="1688"/>
      <c r="WBD1" s="1688"/>
      <c r="WBE1" s="1688"/>
      <c r="WBF1" s="1688"/>
      <c r="WBG1" s="1688"/>
      <c r="WBH1" s="1688"/>
      <c r="WBI1" s="1688"/>
      <c r="WBJ1" s="1688"/>
      <c r="WBK1" s="1688"/>
      <c r="WBL1" s="1688"/>
      <c r="WBM1" s="1688"/>
      <c r="WBN1" s="1688"/>
      <c r="WBO1" s="1688"/>
      <c r="WBP1" s="1688"/>
      <c r="WBQ1" s="1688"/>
      <c r="WBR1" s="1688"/>
      <c r="WBS1" s="1688"/>
      <c r="WBT1" s="1688"/>
      <c r="WBU1" s="1688"/>
      <c r="WBV1" s="1688"/>
      <c r="WBW1" s="1688"/>
      <c r="WBX1" s="1688"/>
      <c r="WBY1" s="1688"/>
      <c r="WBZ1" s="1688"/>
      <c r="WCA1" s="1688"/>
      <c r="WCB1" s="1688"/>
      <c r="WCC1" s="1688"/>
      <c r="WCD1" s="1688"/>
      <c r="WCE1" s="1688"/>
      <c r="WCF1" s="1688"/>
      <c r="WCG1" s="1688"/>
      <c r="WCH1" s="1688"/>
      <c r="WCI1" s="1688"/>
      <c r="WCJ1" s="1688"/>
      <c r="WCK1" s="1688"/>
      <c r="WCL1" s="1688"/>
      <c r="WCM1" s="1688"/>
      <c r="WCN1" s="1688"/>
      <c r="WCO1" s="1688"/>
      <c r="WCP1" s="1688"/>
      <c r="WCQ1" s="1688"/>
      <c r="WCR1" s="1688"/>
      <c r="WCS1" s="1688"/>
      <c r="WCT1" s="1688"/>
      <c r="WCU1" s="1688"/>
      <c r="WCV1" s="1688"/>
      <c r="WCW1" s="1688"/>
      <c r="WCX1" s="1688"/>
      <c r="WCY1" s="1688"/>
      <c r="WCZ1" s="1688"/>
      <c r="WDA1" s="1688"/>
      <c r="WDB1" s="1688"/>
      <c r="WDC1" s="1688"/>
      <c r="WDD1" s="1688"/>
      <c r="WDE1" s="1688"/>
      <c r="WDF1" s="1688"/>
      <c r="WDG1" s="1688"/>
      <c r="WDH1" s="1688"/>
      <c r="WDI1" s="1688"/>
      <c r="WDJ1" s="1688"/>
      <c r="WDK1" s="1688"/>
      <c r="WDL1" s="1688"/>
      <c r="WDM1" s="1688"/>
      <c r="WDN1" s="1688"/>
      <c r="WDO1" s="1688"/>
      <c r="WDP1" s="1688"/>
      <c r="WDQ1" s="1688"/>
      <c r="WDR1" s="1688"/>
      <c r="WDS1" s="1688"/>
      <c r="WDT1" s="1688"/>
      <c r="WDU1" s="1688"/>
      <c r="WDV1" s="1688"/>
      <c r="WDW1" s="1688"/>
      <c r="WDX1" s="1688"/>
      <c r="WDY1" s="1688"/>
      <c r="WDZ1" s="1688"/>
      <c r="WEA1" s="1688"/>
      <c r="WEB1" s="1688"/>
      <c r="WEC1" s="1688"/>
      <c r="WED1" s="1688"/>
      <c r="WEE1" s="1688"/>
      <c r="WEF1" s="1688"/>
      <c r="WEG1" s="1688"/>
      <c r="WEH1" s="1688"/>
      <c r="WEI1" s="1688"/>
      <c r="WEJ1" s="1688"/>
      <c r="WEK1" s="1688"/>
      <c r="WEL1" s="1688"/>
      <c r="WEM1" s="1688"/>
      <c r="WEN1" s="1688"/>
      <c r="WEO1" s="1688"/>
      <c r="WEP1" s="1688"/>
      <c r="WEQ1" s="1688"/>
      <c r="WER1" s="1688"/>
      <c r="WES1" s="1688"/>
      <c r="WET1" s="1688"/>
      <c r="WEU1" s="1688"/>
      <c r="WEV1" s="1688"/>
      <c r="WEW1" s="1688"/>
      <c r="WEX1" s="1688"/>
      <c r="WEY1" s="1688"/>
      <c r="WEZ1" s="1688"/>
      <c r="WFA1" s="1688"/>
      <c r="WFB1" s="1688"/>
      <c r="WFC1" s="1688"/>
      <c r="WFD1" s="1688"/>
      <c r="WFE1" s="1688"/>
      <c r="WFF1" s="1688"/>
      <c r="WFG1" s="1688"/>
      <c r="WFH1" s="1688"/>
      <c r="WFI1" s="1688"/>
      <c r="WFJ1" s="1688"/>
      <c r="WFK1" s="1688"/>
      <c r="WFL1" s="1688"/>
      <c r="WFM1" s="1688"/>
      <c r="WFN1" s="1688"/>
      <c r="WFO1" s="1688"/>
      <c r="WFP1" s="1688"/>
      <c r="WFQ1" s="1688"/>
      <c r="WFR1" s="1688"/>
      <c r="WFS1" s="1688"/>
      <c r="WFT1" s="1688"/>
      <c r="WFU1" s="1688"/>
      <c r="WFV1" s="1688"/>
      <c r="WFW1" s="1688"/>
      <c r="WFX1" s="1688"/>
      <c r="WFY1" s="1688"/>
      <c r="WFZ1" s="1688"/>
      <c r="WGA1" s="1688"/>
      <c r="WGB1" s="1688"/>
      <c r="WGC1" s="1688"/>
      <c r="WGD1" s="1688"/>
      <c r="WGE1" s="1688"/>
      <c r="WGF1" s="1688"/>
      <c r="WGG1" s="1688"/>
      <c r="WGH1" s="1688"/>
      <c r="WGI1" s="1688"/>
      <c r="WGJ1" s="1688"/>
      <c r="WGK1" s="1688"/>
      <c r="WGL1" s="1688"/>
      <c r="WGM1" s="1688"/>
      <c r="WGN1" s="1688"/>
      <c r="WGO1" s="1688"/>
      <c r="WGP1" s="1688"/>
      <c r="WGQ1" s="1688"/>
      <c r="WGR1" s="1688"/>
      <c r="WGS1" s="1688"/>
      <c r="WGT1" s="1688"/>
      <c r="WGU1" s="1688"/>
      <c r="WGV1" s="1688"/>
      <c r="WGW1" s="1688"/>
      <c r="WGX1" s="1688"/>
      <c r="WGY1" s="1688"/>
      <c r="WGZ1" s="1688"/>
      <c r="WHA1" s="1688"/>
      <c r="WHB1" s="1688"/>
      <c r="WHC1" s="1688"/>
      <c r="WHD1" s="1688"/>
      <c r="WHE1" s="1688"/>
      <c r="WHF1" s="1688"/>
      <c r="WHG1" s="1688"/>
      <c r="WHH1" s="1688"/>
      <c r="WHI1" s="1688"/>
      <c r="WHJ1" s="1688"/>
      <c r="WHK1" s="1688"/>
      <c r="WHL1" s="1688"/>
      <c r="WHM1" s="1688"/>
      <c r="WHN1" s="1688"/>
      <c r="WHO1" s="1688"/>
      <c r="WHP1" s="1688"/>
      <c r="WHQ1" s="1688"/>
      <c r="WHR1" s="1688"/>
      <c r="WHS1" s="1688"/>
      <c r="WHT1" s="1688"/>
      <c r="WHU1" s="1688"/>
      <c r="WHV1" s="1688"/>
      <c r="WHW1" s="1688"/>
      <c r="WHX1" s="1688"/>
      <c r="WHY1" s="1688"/>
      <c r="WHZ1" s="1688"/>
      <c r="WIA1" s="1688"/>
      <c r="WIB1" s="1688"/>
      <c r="WIC1" s="1688"/>
      <c r="WID1" s="1688"/>
      <c r="WIE1" s="1688"/>
      <c r="WIF1" s="1688"/>
      <c r="WIG1" s="1688"/>
      <c r="WIH1" s="1688"/>
      <c r="WII1" s="1688"/>
      <c r="WIJ1" s="1688"/>
      <c r="WIK1" s="1688"/>
      <c r="WIL1" s="1688"/>
      <c r="WIM1" s="1688"/>
      <c r="WIN1" s="1688"/>
      <c r="WIO1" s="1688"/>
      <c r="WIP1" s="1688"/>
      <c r="WIQ1" s="1688"/>
      <c r="WIR1" s="1688"/>
      <c r="WIS1" s="1688"/>
      <c r="WIT1" s="1688"/>
      <c r="WIU1" s="1688"/>
      <c r="WIV1" s="1688"/>
      <c r="WIW1" s="1688"/>
      <c r="WIX1" s="1688"/>
      <c r="WIY1" s="1688"/>
      <c r="WIZ1" s="1688"/>
      <c r="WJA1" s="1688"/>
      <c r="WJB1" s="1688"/>
      <c r="WJC1" s="1688"/>
      <c r="WJD1" s="1688"/>
      <c r="WJE1" s="1688"/>
      <c r="WJF1" s="1688"/>
      <c r="WJG1" s="1688"/>
      <c r="WJH1" s="1688"/>
      <c r="WJI1" s="1688"/>
      <c r="WJJ1" s="1688"/>
      <c r="WJK1" s="1688"/>
      <c r="WJL1" s="1688"/>
      <c r="WJM1" s="1688"/>
      <c r="WJN1" s="1688"/>
      <c r="WJO1" s="1688"/>
      <c r="WJP1" s="1688"/>
      <c r="WJQ1" s="1688"/>
      <c r="WJR1" s="1688"/>
      <c r="WJS1" s="1688"/>
      <c r="WJT1" s="1688"/>
      <c r="WJU1" s="1688"/>
      <c r="WJV1" s="1688"/>
      <c r="WJW1" s="1688"/>
      <c r="WJX1" s="1688"/>
      <c r="WJY1" s="1688"/>
      <c r="WJZ1" s="1688"/>
      <c r="WKA1" s="1688"/>
      <c r="WKB1" s="1688"/>
      <c r="WKC1" s="1688"/>
      <c r="WKD1" s="1688"/>
      <c r="WKE1" s="1688"/>
      <c r="WKF1" s="1688"/>
      <c r="WKG1" s="1688"/>
      <c r="WKH1" s="1688"/>
      <c r="WKI1" s="1688"/>
      <c r="WKJ1" s="1688"/>
      <c r="WKK1" s="1688"/>
      <c r="WKL1" s="1688"/>
      <c r="WKM1" s="1688"/>
      <c r="WKN1" s="1688"/>
      <c r="WKO1" s="1688"/>
      <c r="WKP1" s="1688"/>
      <c r="WKQ1" s="1688"/>
      <c r="WKR1" s="1688"/>
      <c r="WKS1" s="1688"/>
      <c r="WKT1" s="1688"/>
      <c r="WKU1" s="1688"/>
      <c r="WKV1" s="1688"/>
      <c r="WKW1" s="1688"/>
      <c r="WKX1" s="1688"/>
      <c r="WKY1" s="1688"/>
      <c r="WKZ1" s="1688"/>
      <c r="WLA1" s="1688"/>
      <c r="WLB1" s="1688"/>
      <c r="WLC1" s="1688"/>
      <c r="WLD1" s="1688"/>
      <c r="WLE1" s="1688"/>
      <c r="WLF1" s="1688"/>
      <c r="WLG1" s="1688"/>
      <c r="WLH1" s="1688"/>
      <c r="WLI1" s="1688"/>
      <c r="WLJ1" s="1688"/>
      <c r="WLK1" s="1688"/>
      <c r="WLL1" s="1688"/>
      <c r="WLM1" s="1688"/>
      <c r="WLN1" s="1688"/>
      <c r="WLO1" s="1688"/>
      <c r="WLP1" s="1688"/>
      <c r="WLQ1" s="1688"/>
      <c r="WLR1" s="1688"/>
      <c r="WLS1" s="1688"/>
      <c r="WLT1" s="1688"/>
      <c r="WLU1" s="1688"/>
      <c r="WLV1" s="1688"/>
      <c r="WLW1" s="1688"/>
      <c r="WLX1" s="1688"/>
      <c r="WLY1" s="1688"/>
      <c r="WLZ1" s="1688"/>
      <c r="WMA1" s="1688"/>
      <c r="WMB1" s="1688"/>
      <c r="WMC1" s="1688"/>
      <c r="WMD1" s="1688"/>
      <c r="WME1" s="1688"/>
      <c r="WMF1" s="1688"/>
      <c r="WMG1" s="1688"/>
      <c r="WMH1" s="1688"/>
      <c r="WMI1" s="1688"/>
      <c r="WMJ1" s="1688"/>
      <c r="WMK1" s="1688"/>
      <c r="WML1" s="1688"/>
      <c r="WMM1" s="1688"/>
      <c r="WMN1" s="1688"/>
      <c r="WMO1" s="1688"/>
      <c r="WMP1" s="1688"/>
      <c r="WMQ1" s="1688"/>
      <c r="WMR1" s="1688"/>
      <c r="WMS1" s="1688"/>
      <c r="WMT1" s="1688"/>
      <c r="WMU1" s="1688"/>
      <c r="WMV1" s="1688"/>
      <c r="WMW1" s="1688"/>
      <c r="WMX1" s="1688"/>
      <c r="WMY1" s="1688"/>
      <c r="WMZ1" s="1688"/>
      <c r="WNA1" s="1688"/>
      <c r="WNB1" s="1688"/>
      <c r="WNC1" s="1688"/>
      <c r="WND1" s="1688"/>
      <c r="WNE1" s="1688"/>
      <c r="WNF1" s="1688"/>
      <c r="WNG1" s="1688"/>
      <c r="WNH1" s="1688"/>
      <c r="WNI1" s="1688"/>
      <c r="WNJ1" s="1688"/>
      <c r="WNK1" s="1688"/>
      <c r="WNL1" s="1688"/>
      <c r="WNM1" s="1688"/>
      <c r="WNN1" s="1688"/>
      <c r="WNO1" s="1688"/>
      <c r="WNP1" s="1688"/>
      <c r="WNQ1" s="1688"/>
      <c r="WNR1" s="1688"/>
      <c r="WNS1" s="1688"/>
      <c r="WNT1" s="1688"/>
      <c r="WNU1" s="1688"/>
      <c r="WNV1" s="1688"/>
      <c r="WNW1" s="1688"/>
      <c r="WNX1" s="1688"/>
      <c r="WNY1" s="1688"/>
      <c r="WNZ1" s="1688"/>
      <c r="WOA1" s="1688"/>
      <c r="WOB1" s="1688"/>
      <c r="WOC1" s="1688"/>
      <c r="WOD1" s="1688"/>
      <c r="WOE1" s="1688"/>
      <c r="WOF1" s="1688"/>
      <c r="WOG1" s="1688"/>
      <c r="WOH1" s="1688"/>
      <c r="WOI1" s="1688"/>
      <c r="WOJ1" s="1688"/>
      <c r="WOK1" s="1688"/>
      <c r="WOL1" s="1688"/>
      <c r="WOM1" s="1688"/>
      <c r="WON1" s="1688"/>
      <c r="WOO1" s="1688"/>
      <c r="WOP1" s="1688"/>
      <c r="WOQ1" s="1688"/>
      <c r="WOR1" s="1688"/>
      <c r="WOS1" s="1688"/>
      <c r="WOT1" s="1688"/>
      <c r="WOU1" s="1688"/>
      <c r="WOV1" s="1688"/>
      <c r="WOW1" s="1688"/>
      <c r="WOX1" s="1688"/>
      <c r="WOY1" s="1688"/>
      <c r="WOZ1" s="1688"/>
      <c r="WPA1" s="1688"/>
      <c r="WPB1" s="1688"/>
      <c r="WPC1" s="1688"/>
      <c r="WPD1" s="1688"/>
      <c r="WPE1" s="1688"/>
      <c r="WPF1" s="1688"/>
      <c r="WPG1" s="1688"/>
      <c r="WPH1" s="1688"/>
      <c r="WPI1" s="1688"/>
      <c r="WPJ1" s="1688"/>
      <c r="WPK1" s="1688"/>
      <c r="WPL1" s="1688"/>
      <c r="WPM1" s="1688"/>
      <c r="WPN1" s="1688"/>
      <c r="WPO1" s="1688"/>
      <c r="WPP1" s="1688"/>
      <c r="WPQ1" s="1688"/>
      <c r="WPR1" s="1688"/>
      <c r="WPS1" s="1688"/>
      <c r="WPT1" s="1688"/>
      <c r="WPU1" s="1688"/>
      <c r="WPV1" s="1688"/>
      <c r="WPW1" s="1688"/>
      <c r="WPX1" s="1688"/>
      <c r="WPY1" s="1688"/>
      <c r="WPZ1" s="1688"/>
      <c r="WQA1" s="1688"/>
      <c r="WQB1" s="1688"/>
      <c r="WQC1" s="1688"/>
      <c r="WQD1" s="1688"/>
      <c r="WQE1" s="1688"/>
      <c r="WQF1" s="1688"/>
      <c r="WQG1" s="1688"/>
      <c r="WQH1" s="1688"/>
      <c r="WQI1" s="1688"/>
      <c r="WQJ1" s="1688"/>
      <c r="WQK1" s="1688"/>
      <c r="WQL1" s="1688"/>
      <c r="WQM1" s="1688"/>
      <c r="WQN1" s="1688"/>
      <c r="WQO1" s="1688"/>
      <c r="WQP1" s="1688"/>
      <c r="WQQ1" s="1688"/>
      <c r="WQR1" s="1688"/>
      <c r="WQS1" s="1688"/>
      <c r="WQT1" s="1688"/>
      <c r="WQU1" s="1688"/>
      <c r="WQV1" s="1688"/>
      <c r="WQW1" s="1688"/>
      <c r="WQX1" s="1688"/>
      <c r="WQY1" s="1688"/>
      <c r="WQZ1" s="1688"/>
      <c r="WRA1" s="1688"/>
      <c r="WRB1" s="1688"/>
      <c r="WRC1" s="1688"/>
      <c r="WRD1" s="1688"/>
      <c r="WRE1" s="1688"/>
      <c r="WRF1" s="1688"/>
      <c r="WRG1" s="1688"/>
      <c r="WRH1" s="1688"/>
      <c r="WRI1" s="1688"/>
      <c r="WRJ1" s="1688"/>
      <c r="WRK1" s="1688"/>
      <c r="WRL1" s="1688"/>
      <c r="WRM1" s="1688"/>
      <c r="WRN1" s="1688"/>
      <c r="WRO1" s="1688"/>
      <c r="WRP1" s="1688"/>
      <c r="WRQ1" s="1688"/>
      <c r="WRR1" s="1688"/>
      <c r="WRS1" s="1688"/>
      <c r="WRT1" s="1688"/>
      <c r="WRU1" s="1688"/>
      <c r="WRV1" s="1688"/>
      <c r="WRW1" s="1688"/>
      <c r="WRX1" s="1688"/>
      <c r="WRY1" s="1688"/>
      <c r="WRZ1" s="1688"/>
      <c r="WSA1" s="1688"/>
      <c r="WSB1" s="1688"/>
      <c r="WSC1" s="1688"/>
      <c r="WSD1" s="1688"/>
      <c r="WSE1" s="1688"/>
      <c r="WSF1" s="1688"/>
      <c r="WSG1" s="1688"/>
      <c r="WSH1" s="1688"/>
      <c r="WSI1" s="1688"/>
      <c r="WSJ1" s="1688"/>
      <c r="WSK1" s="1688"/>
      <c r="WSL1" s="1688"/>
      <c r="WSM1" s="1688"/>
      <c r="WSN1" s="1688"/>
      <c r="WSO1" s="1688"/>
      <c r="WSP1" s="1688"/>
      <c r="WSQ1" s="1688"/>
      <c r="WSR1" s="1688"/>
      <c r="WSS1" s="1688"/>
      <c r="WST1" s="1688"/>
      <c r="WSU1" s="1688"/>
      <c r="WSV1" s="1688"/>
      <c r="WSW1" s="1688"/>
      <c r="WSX1" s="1688"/>
      <c r="WSY1" s="1688"/>
      <c r="WSZ1" s="1688"/>
      <c r="WTA1" s="1688"/>
      <c r="WTB1" s="1688"/>
      <c r="WTC1" s="1688"/>
      <c r="WTD1" s="1688"/>
      <c r="WTE1" s="1688"/>
      <c r="WTF1" s="1688"/>
      <c r="WTG1" s="1688"/>
      <c r="WTH1" s="1688"/>
      <c r="WTI1" s="1688"/>
      <c r="WTJ1" s="1688"/>
      <c r="WTK1" s="1688"/>
      <c r="WTL1" s="1688"/>
      <c r="WTM1" s="1688"/>
      <c r="WTN1" s="1688"/>
      <c r="WTO1" s="1688"/>
      <c r="WTP1" s="1688"/>
      <c r="WTQ1" s="1688"/>
      <c r="WTR1" s="1688"/>
      <c r="WTS1" s="1688"/>
      <c r="WTT1" s="1688"/>
      <c r="WTU1" s="1688"/>
      <c r="WTV1" s="1688"/>
      <c r="WTW1" s="1688"/>
      <c r="WTX1" s="1688"/>
      <c r="WTY1" s="1688"/>
      <c r="WTZ1" s="1688"/>
      <c r="WUA1" s="1688"/>
      <c r="WUB1" s="1688"/>
      <c r="WUC1" s="1688"/>
      <c r="WUD1" s="1688"/>
      <c r="WUE1" s="1688"/>
      <c r="WUF1" s="1688"/>
      <c r="WUG1" s="1688"/>
      <c r="WUH1" s="1688"/>
      <c r="WUI1" s="1688"/>
      <c r="WUJ1" s="1688"/>
      <c r="WUK1" s="1688"/>
      <c r="WUL1" s="1688"/>
      <c r="WUM1" s="1688"/>
      <c r="WUN1" s="1688"/>
      <c r="WUO1" s="1688"/>
      <c r="WUP1" s="1688"/>
      <c r="WUQ1" s="1688"/>
      <c r="WUR1" s="1688"/>
      <c r="WUS1" s="1688"/>
      <c r="WUT1" s="1688"/>
      <c r="WUU1" s="1688"/>
      <c r="WUV1" s="1688"/>
      <c r="WUW1" s="1688"/>
      <c r="WUX1" s="1688"/>
      <c r="WUY1" s="1688"/>
      <c r="WUZ1" s="1688"/>
      <c r="WVA1" s="1688"/>
      <c r="WVB1" s="1688"/>
      <c r="WVC1" s="1688"/>
      <c r="WVD1" s="1688"/>
      <c r="WVE1" s="1688"/>
      <c r="WVF1" s="1688"/>
      <c r="WVG1" s="1688"/>
      <c r="WVH1" s="1688"/>
      <c r="WVI1" s="1688"/>
      <c r="WVJ1" s="1688"/>
      <c r="WVK1" s="1688"/>
      <c r="WVL1" s="1688"/>
      <c r="WVM1" s="1688"/>
      <c r="WVN1" s="1688"/>
      <c r="WVO1" s="1688"/>
      <c r="WVP1" s="1688"/>
      <c r="WVQ1" s="1688"/>
      <c r="WVR1" s="1688"/>
      <c r="WVS1" s="1688"/>
      <c r="WVT1" s="1688"/>
      <c r="WVU1" s="1688"/>
      <c r="WVV1" s="1688"/>
      <c r="WVW1" s="1688"/>
      <c r="WVX1" s="1688"/>
      <c r="WVY1" s="1688"/>
      <c r="WVZ1" s="1688"/>
      <c r="WWA1" s="1688"/>
      <c r="WWB1" s="1688"/>
      <c r="WWC1" s="1688"/>
      <c r="WWD1" s="1688"/>
      <c r="WWE1" s="1688"/>
      <c r="WWF1" s="1688"/>
      <c r="WWG1" s="1688"/>
      <c r="WWH1" s="1688"/>
      <c r="WWI1" s="1688"/>
      <c r="WWJ1" s="1688"/>
      <c r="WWK1" s="1688"/>
      <c r="WWL1" s="1688"/>
      <c r="WWM1" s="1688"/>
      <c r="WWN1" s="1688"/>
      <c r="WWO1" s="1688"/>
      <c r="WWP1" s="1688"/>
      <c r="WWQ1" s="1688"/>
      <c r="WWR1" s="1688"/>
      <c r="WWS1" s="1688"/>
      <c r="WWT1" s="1688"/>
      <c r="WWU1" s="1688"/>
      <c r="WWV1" s="1688"/>
      <c r="WWW1" s="1688"/>
      <c r="WWX1" s="1688"/>
      <c r="WWY1" s="1688"/>
      <c r="WWZ1" s="1688"/>
      <c r="WXA1" s="1688"/>
      <c r="WXB1" s="1688"/>
      <c r="WXC1" s="1688"/>
      <c r="WXD1" s="1688"/>
      <c r="WXE1" s="1688"/>
      <c r="WXF1" s="1688"/>
      <c r="WXG1" s="1688"/>
      <c r="WXH1" s="1688"/>
      <c r="WXI1" s="1688"/>
      <c r="WXJ1" s="1688"/>
      <c r="WXK1" s="1688"/>
      <c r="WXL1" s="1688"/>
      <c r="WXM1" s="1688"/>
      <c r="WXN1" s="1688"/>
      <c r="WXO1" s="1688"/>
      <c r="WXP1" s="1688"/>
      <c r="WXQ1" s="1688"/>
      <c r="WXR1" s="1688"/>
      <c r="WXS1" s="1688"/>
      <c r="WXT1" s="1688"/>
      <c r="WXU1" s="1688"/>
      <c r="WXV1" s="1688"/>
      <c r="WXW1" s="1688"/>
      <c r="WXX1" s="1688"/>
      <c r="WXY1" s="1688"/>
      <c r="WXZ1" s="1688"/>
      <c r="WYA1" s="1688"/>
      <c r="WYB1" s="1688"/>
      <c r="WYC1" s="1688"/>
      <c r="WYD1" s="1688"/>
      <c r="WYE1" s="1688"/>
      <c r="WYF1" s="1688"/>
      <c r="WYG1" s="1688"/>
      <c r="WYH1" s="1688"/>
      <c r="WYI1" s="1688"/>
      <c r="WYJ1" s="1688"/>
      <c r="WYK1" s="1688"/>
      <c r="WYL1" s="1688"/>
      <c r="WYM1" s="1688"/>
      <c r="WYN1" s="1688"/>
      <c r="WYO1" s="1688"/>
      <c r="WYP1" s="1688"/>
      <c r="WYQ1" s="1688"/>
      <c r="WYR1" s="1688"/>
      <c r="WYS1" s="1688"/>
      <c r="WYT1" s="1688"/>
      <c r="WYU1" s="1688"/>
      <c r="WYV1" s="1688"/>
      <c r="WYW1" s="1688"/>
      <c r="WYX1" s="1688"/>
      <c r="WYY1" s="1688"/>
      <c r="WYZ1" s="1688"/>
      <c r="WZA1" s="1688"/>
      <c r="WZB1" s="1688"/>
      <c r="WZC1" s="1688"/>
      <c r="WZD1" s="1688"/>
      <c r="WZE1" s="1688"/>
      <c r="WZF1" s="1688"/>
      <c r="WZG1" s="1688"/>
      <c r="WZH1" s="1688"/>
      <c r="WZI1" s="1688"/>
      <c r="WZJ1" s="1688"/>
      <c r="WZK1" s="1688"/>
      <c r="WZL1" s="1688"/>
      <c r="WZM1" s="1688"/>
      <c r="WZN1" s="1688"/>
      <c r="WZO1" s="1688"/>
      <c r="WZP1" s="1688"/>
      <c r="WZQ1" s="1688"/>
      <c r="WZR1" s="1688"/>
      <c r="WZS1" s="1688"/>
      <c r="WZT1" s="1688"/>
      <c r="WZU1" s="1688"/>
      <c r="WZV1" s="1688"/>
      <c r="WZW1" s="1688"/>
      <c r="WZX1" s="1688"/>
      <c r="WZY1" s="1688"/>
      <c r="WZZ1" s="1688"/>
      <c r="XAA1" s="1688"/>
      <c r="XAB1" s="1688"/>
      <c r="XAC1" s="1688"/>
      <c r="XAD1" s="1688"/>
      <c r="XAE1" s="1688"/>
      <c r="XAF1" s="1688"/>
      <c r="XAG1" s="1688"/>
      <c r="XAH1" s="1688"/>
      <c r="XAI1" s="1688"/>
      <c r="XAJ1" s="1688"/>
      <c r="XAK1" s="1688"/>
      <c r="XAL1" s="1688"/>
      <c r="XAM1" s="1688"/>
      <c r="XAN1" s="1688"/>
      <c r="XAO1" s="1688"/>
      <c r="XAP1" s="1688"/>
      <c r="XAQ1" s="1688"/>
      <c r="XAR1" s="1688"/>
      <c r="XAS1" s="1688"/>
      <c r="XAT1" s="1688"/>
      <c r="XAU1" s="1688"/>
      <c r="XAV1" s="1688"/>
      <c r="XAW1" s="1688"/>
      <c r="XAX1" s="1688"/>
      <c r="XAY1" s="1688"/>
      <c r="XAZ1" s="1688"/>
      <c r="XBA1" s="1688"/>
      <c r="XBB1" s="1688"/>
      <c r="XBC1" s="1688"/>
      <c r="XBD1" s="1688"/>
      <c r="XBE1" s="1688"/>
      <c r="XBF1" s="1688"/>
      <c r="XBG1" s="1688"/>
      <c r="XBH1" s="1688"/>
      <c r="XBI1" s="1688"/>
      <c r="XBJ1" s="1688"/>
      <c r="XBK1" s="1688"/>
      <c r="XBL1" s="1688"/>
      <c r="XBM1" s="1688"/>
      <c r="XBN1" s="1688"/>
      <c r="XBO1" s="1688"/>
      <c r="XBP1" s="1688"/>
      <c r="XBQ1" s="1688"/>
      <c r="XBR1" s="1688"/>
      <c r="XBS1" s="1688"/>
      <c r="XBT1" s="1688"/>
      <c r="XBU1" s="1688"/>
      <c r="XBV1" s="1688"/>
      <c r="XBW1" s="1688"/>
      <c r="XBX1" s="1688"/>
      <c r="XBY1" s="1688"/>
      <c r="XBZ1" s="1688"/>
      <c r="XCA1" s="1688"/>
      <c r="XCB1" s="1688"/>
      <c r="XCC1" s="1688"/>
      <c r="XCD1" s="1688"/>
      <c r="XCE1" s="1688"/>
      <c r="XCF1" s="1688"/>
      <c r="XCG1" s="1688"/>
      <c r="XCH1" s="1688"/>
      <c r="XCI1" s="1688"/>
      <c r="XCJ1" s="1688"/>
      <c r="XCK1" s="1688"/>
      <c r="XCL1" s="1688"/>
      <c r="XCM1" s="1688"/>
      <c r="XCN1" s="1688"/>
      <c r="XCO1" s="1688"/>
      <c r="XCP1" s="1688"/>
      <c r="XCQ1" s="1688"/>
      <c r="XCR1" s="1688"/>
      <c r="XCS1" s="1688"/>
      <c r="XCT1" s="1688"/>
      <c r="XCU1" s="1688"/>
      <c r="XCV1" s="1688"/>
      <c r="XCW1" s="1688"/>
      <c r="XCX1" s="1688"/>
      <c r="XCY1" s="1688"/>
      <c r="XCZ1" s="1688"/>
      <c r="XDA1" s="1688"/>
      <c r="XDB1" s="1688"/>
      <c r="XDC1" s="1688"/>
      <c r="XDD1" s="1688"/>
      <c r="XDE1" s="1688"/>
      <c r="XDF1" s="1688"/>
      <c r="XDG1" s="1688"/>
      <c r="XDH1" s="1688"/>
      <c r="XDI1" s="1688"/>
      <c r="XDJ1" s="1688"/>
      <c r="XDK1" s="1688"/>
      <c r="XDL1" s="1688"/>
      <c r="XDM1" s="1688"/>
      <c r="XDN1" s="1688"/>
      <c r="XDO1" s="1688"/>
      <c r="XDP1" s="1688"/>
      <c r="XDQ1" s="1688"/>
      <c r="XDR1" s="1688"/>
      <c r="XDS1" s="1688"/>
      <c r="XDT1" s="1688"/>
      <c r="XDU1" s="1688"/>
      <c r="XDV1" s="1688"/>
      <c r="XDW1" s="1688"/>
      <c r="XDX1" s="1688"/>
      <c r="XDY1" s="1688"/>
      <c r="XDZ1" s="1688"/>
      <c r="XEA1" s="1688"/>
      <c r="XEB1" s="1688"/>
      <c r="XEC1" s="1688"/>
      <c r="XED1" s="1688"/>
      <c r="XEE1" s="1688"/>
      <c r="XEF1" s="1688"/>
      <c r="XEG1" s="1688"/>
      <c r="XEH1" s="1688"/>
      <c r="XEI1" s="1688"/>
      <c r="XEJ1" s="1688"/>
      <c r="XEK1" s="1688"/>
      <c r="XEL1" s="1688"/>
      <c r="XEM1" s="1688"/>
      <c r="XEN1" s="1688"/>
      <c r="XEO1" s="1688"/>
      <c r="XEP1" s="1688"/>
      <c r="XEQ1" s="1688"/>
      <c r="XER1" s="1688"/>
      <c r="XES1" s="1688"/>
      <c r="XET1" s="1688"/>
      <c r="XEU1" s="1688"/>
      <c r="XEV1" s="1688"/>
      <c r="XEW1" s="1688"/>
      <c r="XEX1" s="1688"/>
      <c r="XEY1" s="1688"/>
      <c r="XEZ1" s="1688"/>
      <c r="XFA1" s="1688"/>
      <c r="XFB1" s="1688"/>
      <c r="XFC1" s="1688"/>
      <c r="XFD1" s="1688"/>
    </row>
    <row r="2" spans="1:16384" s="1686" customFormat="1" ht="15" x14ac:dyDescent="0.2">
      <c r="A2" s="1688" t="s">
        <v>1320</v>
      </c>
    </row>
    <row r="4" spans="1:16384" ht="17.100000000000001" customHeight="1" thickBot="1" x14ac:dyDescent="0.25">
      <c r="A4" s="1294"/>
      <c r="B4" s="1810" t="s">
        <v>1108</v>
      </c>
      <c r="C4" s="1811"/>
      <c r="D4" s="1810" t="s">
        <v>968</v>
      </c>
      <c r="E4" s="1811"/>
      <c r="F4" s="1813"/>
      <c r="G4" s="1813"/>
    </row>
    <row r="5" spans="1:16384" s="1686" customFormat="1" ht="17.100000000000001" customHeight="1" thickBot="1" x14ac:dyDescent="0.25"/>
    <row r="6" spans="1:16384" ht="31.5" x14ac:dyDescent="0.2">
      <c r="A6" s="1295"/>
      <c r="B6" s="1296" t="s">
        <v>2</v>
      </c>
      <c r="C6" s="1312" t="s">
        <v>953</v>
      </c>
      <c r="D6" s="1296" t="s">
        <v>2</v>
      </c>
      <c r="E6" s="1312" t="s">
        <v>953</v>
      </c>
      <c r="F6" s="1313"/>
      <c r="G6" s="1313"/>
    </row>
    <row r="7" spans="1:16384" ht="17.100000000000001" customHeight="1" thickBot="1" x14ac:dyDescent="0.25">
      <c r="A7" s="1298" t="s">
        <v>4</v>
      </c>
      <c r="B7" s="1314">
        <f>D12</f>
        <v>33352</v>
      </c>
      <c r="C7" s="1299">
        <v>0</v>
      </c>
      <c r="D7" s="1299">
        <v>25802</v>
      </c>
      <c r="E7" s="1300">
        <f>G12</f>
        <v>0</v>
      </c>
      <c r="F7" s="1315"/>
      <c r="G7" s="1315"/>
    </row>
    <row r="8" spans="1:16384" ht="17.100000000000001" customHeight="1" x14ac:dyDescent="0.2">
      <c r="A8" s="1301" t="s">
        <v>5</v>
      </c>
      <c r="B8" s="1316">
        <v>0</v>
      </c>
      <c r="C8" s="1316">
        <v>0</v>
      </c>
      <c r="D8" s="1316">
        <v>16153</v>
      </c>
      <c r="E8" s="1303">
        <v>0</v>
      </c>
      <c r="F8" s="1317"/>
      <c r="G8" s="1317"/>
    </row>
    <row r="9" spans="1:16384" ht="17.100000000000001" customHeight="1" x14ac:dyDescent="0.2">
      <c r="A9" s="1252" t="s">
        <v>6</v>
      </c>
      <c r="B9" s="1415">
        <v>0</v>
      </c>
      <c r="C9" s="1304">
        <v>0</v>
      </c>
      <c r="D9" s="1304">
        <v>0</v>
      </c>
      <c r="E9" s="1305">
        <v>0</v>
      </c>
      <c r="F9" s="1317"/>
      <c r="G9" s="1317"/>
    </row>
    <row r="10" spans="1:16384" ht="17.100000000000001" customHeight="1" x14ac:dyDescent="0.2">
      <c r="A10" s="1252" t="s">
        <v>455</v>
      </c>
      <c r="B10" s="1415">
        <v>13989</v>
      </c>
      <c r="C10" s="1304">
        <v>4</v>
      </c>
      <c r="D10" s="1304">
        <v>8603</v>
      </c>
      <c r="E10" s="1305">
        <v>4</v>
      </c>
      <c r="F10" s="1317"/>
      <c r="G10" s="1317"/>
    </row>
    <row r="11" spans="1:16384" ht="17.100000000000001" customHeight="1" thickBot="1" x14ac:dyDescent="0.25">
      <c r="A11" s="1306" t="s">
        <v>7</v>
      </c>
      <c r="B11" s="1318">
        <v>0</v>
      </c>
      <c r="C11" s="1318">
        <v>0</v>
      </c>
      <c r="D11" s="1318">
        <v>0</v>
      </c>
      <c r="E11" s="1308">
        <v>0</v>
      </c>
      <c r="F11" s="1317"/>
      <c r="G11" s="1317"/>
    </row>
    <row r="12" spans="1:16384" ht="17.100000000000001" customHeight="1" thickBot="1" x14ac:dyDescent="0.25">
      <c r="A12" s="1309" t="s">
        <v>8</v>
      </c>
      <c r="B12" s="1416">
        <f>B7+B8-B9-B10-B11</f>
        <v>19363</v>
      </c>
      <c r="C12" s="1310">
        <v>0</v>
      </c>
      <c r="D12" s="1310">
        <f>D7+D8-D9-D10-D11</f>
        <v>33352</v>
      </c>
      <c r="E12" s="1311">
        <v>0</v>
      </c>
      <c r="F12" s="1315"/>
      <c r="G12" s="1315"/>
    </row>
    <row r="13" spans="1:16384" ht="21.75" thickBot="1" x14ac:dyDescent="0.25">
      <c r="A13" s="1309" t="s">
        <v>340</v>
      </c>
      <c r="B13" s="1310">
        <v>0</v>
      </c>
      <c r="C13" s="1310">
        <v>0</v>
      </c>
      <c r="D13" s="1310">
        <v>0</v>
      </c>
      <c r="E13" s="1311">
        <v>0</v>
      </c>
      <c r="F13" s="1315"/>
      <c r="G13" s="1315"/>
    </row>
    <row r="15" spans="1:16384" s="1555" customFormat="1" ht="15" x14ac:dyDescent="0.2">
      <c r="A15" s="1688" t="s">
        <v>1334</v>
      </c>
    </row>
    <row r="16" spans="1:16384" s="1555" customFormat="1" ht="17.100000000000001" customHeight="1" thickBot="1" x14ac:dyDescent="0.25">
      <c r="A16" s="1294"/>
      <c r="B16" s="1810" t="s">
        <v>1108</v>
      </c>
      <c r="C16" s="1811"/>
      <c r="D16" s="1810" t="s">
        <v>968</v>
      </c>
      <c r="E16" s="1811"/>
      <c r="F16" s="1813"/>
      <c r="G16" s="1813"/>
    </row>
    <row r="17" spans="1:7" s="1555" customFormat="1" ht="31.5" x14ac:dyDescent="0.2">
      <c r="A17" s="1295"/>
      <c r="B17" s="1296" t="s">
        <v>2</v>
      </c>
      <c r="C17" s="1312" t="s">
        <v>953</v>
      </c>
      <c r="D17" s="1296" t="s">
        <v>2</v>
      </c>
      <c r="E17" s="1312" t="s">
        <v>953</v>
      </c>
      <c r="F17" s="1313"/>
      <c r="G17" s="1313"/>
    </row>
    <row r="18" spans="1:7" s="1555" customFormat="1" ht="17.100000000000001" customHeight="1" thickBot="1" x14ac:dyDescent="0.25">
      <c r="A18" s="1298" t="s">
        <v>4</v>
      </c>
      <c r="B18" s="1314">
        <f>D23</f>
        <v>0</v>
      </c>
      <c r="C18" s="1299">
        <v>0</v>
      </c>
      <c r="D18" s="1299">
        <v>0</v>
      </c>
      <c r="E18" s="1300">
        <f>G23</f>
        <v>0</v>
      </c>
      <c r="F18" s="1315"/>
      <c r="G18" s="1315"/>
    </row>
    <row r="19" spans="1:7" s="1555" customFormat="1" ht="17.100000000000001" customHeight="1" x14ac:dyDescent="0.2">
      <c r="A19" s="1301" t="s">
        <v>5</v>
      </c>
      <c r="B19" s="1316">
        <v>16295</v>
      </c>
      <c r="C19" s="1316">
        <v>0</v>
      </c>
      <c r="D19" s="1316">
        <v>0</v>
      </c>
      <c r="E19" s="1303">
        <v>0</v>
      </c>
      <c r="F19" s="1317"/>
      <c r="G19" s="1317"/>
    </row>
    <row r="20" spans="1:7" s="1555" customFormat="1" ht="17.100000000000001" customHeight="1" x14ac:dyDescent="0.2">
      <c r="A20" s="1252" t="s">
        <v>6</v>
      </c>
      <c r="B20" s="1415">
        <v>0</v>
      </c>
      <c r="C20" s="1304">
        <v>0</v>
      </c>
      <c r="D20" s="1304">
        <v>0</v>
      </c>
      <c r="E20" s="1305">
        <v>0</v>
      </c>
      <c r="F20" s="1317"/>
      <c r="G20" s="1317"/>
    </row>
    <row r="21" spans="1:7" s="1555" customFormat="1" ht="17.100000000000001" customHeight="1" x14ac:dyDescent="0.2">
      <c r="A21" s="1252" t="s">
        <v>455</v>
      </c>
      <c r="B21" s="1415">
        <v>6519</v>
      </c>
      <c r="C21" s="1304">
        <v>4</v>
      </c>
      <c r="D21" s="1304">
        <v>0</v>
      </c>
      <c r="E21" s="1305">
        <v>0</v>
      </c>
      <c r="F21" s="1317"/>
      <c r="G21" s="1317"/>
    </row>
    <row r="22" spans="1:7" s="1555" customFormat="1" ht="17.100000000000001" customHeight="1" thickBot="1" x14ac:dyDescent="0.25">
      <c r="A22" s="1306" t="s">
        <v>7</v>
      </c>
      <c r="B22" s="1318">
        <v>0</v>
      </c>
      <c r="C22" s="1318">
        <v>0</v>
      </c>
      <c r="D22" s="1318">
        <v>0</v>
      </c>
      <c r="E22" s="1308">
        <v>0</v>
      </c>
      <c r="F22" s="1317"/>
      <c r="G22" s="1317"/>
    </row>
    <row r="23" spans="1:7" s="1555" customFormat="1" ht="17.100000000000001" customHeight="1" thickBot="1" x14ac:dyDescent="0.25">
      <c r="A23" s="1309" t="s">
        <v>8</v>
      </c>
      <c r="B23" s="1416">
        <f>B18+B19-B20-B21-B22</f>
        <v>9776</v>
      </c>
      <c r="C23" s="1310">
        <v>0</v>
      </c>
      <c r="D23" s="1310">
        <f>D18+D19-D20-D21-D22</f>
        <v>0</v>
      </c>
      <c r="E23" s="1311">
        <v>0</v>
      </c>
      <c r="F23" s="1315"/>
      <c r="G23" s="1315"/>
    </row>
    <row r="24" spans="1:7" s="1555" customFormat="1" ht="21.75" thickBot="1" x14ac:dyDescent="0.25">
      <c r="A24" s="1309" t="s">
        <v>340</v>
      </c>
      <c r="B24" s="1310">
        <v>0</v>
      </c>
      <c r="C24" s="1310">
        <v>0</v>
      </c>
      <c r="D24" s="1310">
        <v>0</v>
      </c>
      <c r="E24" s="1311">
        <v>0</v>
      </c>
      <c r="F24" s="1315"/>
      <c r="G24" s="1315"/>
    </row>
  </sheetData>
  <mergeCells count="6">
    <mergeCell ref="B4:C4"/>
    <mergeCell ref="D4:E4"/>
    <mergeCell ref="F4:G4"/>
    <mergeCell ref="B16:C16"/>
    <mergeCell ref="D16:E16"/>
    <mergeCell ref="F16:G1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E37"/>
  <sheetViews>
    <sheetView workbookViewId="0"/>
  </sheetViews>
  <sheetFormatPr defaultRowHeight="10.5" x14ac:dyDescent="0.2"/>
  <cols>
    <col min="1" max="1" width="35.28515625" style="1319" bestFit="1" customWidth="1"/>
    <col min="2" max="2" width="17.85546875" style="1319" customWidth="1"/>
    <col min="3" max="3" width="18.42578125" style="1319" customWidth="1"/>
    <col min="4" max="4" width="17.85546875" style="1319" customWidth="1"/>
    <col min="5" max="5" width="18.42578125" style="1319" customWidth="1"/>
    <col min="6" max="16384" width="9.140625" style="1319"/>
  </cols>
  <sheetData>
    <row r="1" spans="1:5" ht="15" x14ac:dyDescent="0.2">
      <c r="A1" s="1691" t="s">
        <v>1321</v>
      </c>
    </row>
    <row r="2" spans="1:5" ht="15" x14ac:dyDescent="0.2">
      <c r="A2" s="1692" t="s">
        <v>1067</v>
      </c>
    </row>
    <row r="4" spans="1:5" ht="17.100000000000001" customHeight="1" thickBot="1" x14ac:dyDescent="0.25">
      <c r="A4" s="1294"/>
      <c r="B4" s="1810" t="s">
        <v>1108</v>
      </c>
      <c r="C4" s="1810"/>
      <c r="D4" s="1810" t="s">
        <v>968</v>
      </c>
      <c r="E4" s="1811"/>
    </row>
    <row r="5" spans="1:5" ht="31.5" x14ac:dyDescent="0.2">
      <c r="A5" s="1320"/>
      <c r="B5" s="1296" t="s">
        <v>2</v>
      </c>
      <c r="C5" s="1296" t="s">
        <v>3</v>
      </c>
      <c r="D5" s="1296" t="s">
        <v>2</v>
      </c>
      <c r="E5" s="1297" t="s">
        <v>3</v>
      </c>
    </row>
    <row r="6" spans="1:5" ht="17.100000000000001" customHeight="1" thickBot="1" x14ac:dyDescent="0.25">
      <c r="A6" s="1298" t="s">
        <v>4</v>
      </c>
      <c r="B6" s="1299">
        <f>D11</f>
        <v>1277</v>
      </c>
      <c r="C6" s="1299">
        <v>0</v>
      </c>
      <c r="D6" s="1299">
        <v>20560</v>
      </c>
      <c r="E6" s="1300">
        <v>0</v>
      </c>
    </row>
    <row r="7" spans="1:5" ht="17.100000000000001" customHeight="1" x14ac:dyDescent="0.2">
      <c r="A7" s="1301" t="s">
        <v>5</v>
      </c>
      <c r="B7" s="1316">
        <v>0</v>
      </c>
      <c r="C7" s="1302">
        <v>0</v>
      </c>
      <c r="D7" s="1302">
        <v>2460</v>
      </c>
      <c r="E7" s="1303">
        <v>0</v>
      </c>
    </row>
    <row r="8" spans="1:5" ht="17.100000000000001" customHeight="1" x14ac:dyDescent="0.2">
      <c r="A8" s="1252" t="s">
        <v>6</v>
      </c>
      <c r="B8" s="1415">
        <v>0</v>
      </c>
      <c r="C8" s="1304">
        <v>0</v>
      </c>
      <c r="D8" s="1304">
        <v>200</v>
      </c>
      <c r="E8" s="1305">
        <v>0</v>
      </c>
    </row>
    <row r="9" spans="1:5" ht="17.100000000000001" customHeight="1" x14ac:dyDescent="0.2">
      <c r="A9" s="1252" t="s">
        <v>455</v>
      </c>
      <c r="B9" s="1415">
        <v>1177</v>
      </c>
      <c r="C9" s="1304">
        <v>4</v>
      </c>
      <c r="D9" s="1304">
        <v>20798</v>
      </c>
      <c r="E9" s="1305">
        <v>4</v>
      </c>
    </row>
    <row r="10" spans="1:5" ht="17.100000000000001" customHeight="1" thickBot="1" x14ac:dyDescent="0.25">
      <c r="A10" s="1306" t="s">
        <v>7</v>
      </c>
      <c r="B10" s="1318">
        <v>0</v>
      </c>
      <c r="C10" s="1307">
        <v>0</v>
      </c>
      <c r="D10" s="1307">
        <v>745</v>
      </c>
      <c r="E10" s="1308">
        <v>0</v>
      </c>
    </row>
    <row r="11" spans="1:5" ht="17.100000000000001" customHeight="1" thickBot="1" x14ac:dyDescent="0.25">
      <c r="A11" s="1309" t="s">
        <v>8</v>
      </c>
      <c r="B11" s="1416">
        <f>B6+B7-B10-B9-B8</f>
        <v>100</v>
      </c>
      <c r="C11" s="1310">
        <v>0</v>
      </c>
      <c r="D11" s="1310">
        <f>D6+D7-D8-D10-D9</f>
        <v>1277</v>
      </c>
      <c r="E11" s="1311">
        <v>0</v>
      </c>
    </row>
    <row r="12" spans="1:5" ht="21.75" thickBot="1" x14ac:dyDescent="0.25">
      <c r="A12" s="1309" t="s">
        <v>340</v>
      </c>
      <c r="B12" s="1416">
        <v>100</v>
      </c>
      <c r="C12" s="1310">
        <v>0</v>
      </c>
      <c r="D12" s="1310">
        <v>1277</v>
      </c>
      <c r="E12" s="1311">
        <v>0</v>
      </c>
    </row>
    <row r="13" spans="1:5" x14ac:dyDescent="0.15">
      <c r="A13" s="1321"/>
      <c r="B13" s="1321"/>
      <c r="C13" s="1321"/>
    </row>
    <row r="14" spans="1:5" x14ac:dyDescent="0.15">
      <c r="A14" s="1321"/>
      <c r="B14" s="1321"/>
      <c r="C14" s="1321"/>
    </row>
    <row r="15" spans="1:5" ht="15" x14ac:dyDescent="0.15">
      <c r="A15" s="1692" t="s">
        <v>1066</v>
      </c>
      <c r="B15" s="1321"/>
      <c r="C15" s="1321"/>
    </row>
    <row r="16" spans="1:5" x14ac:dyDescent="0.15">
      <c r="A16" s="1814"/>
      <c r="B16" s="1814"/>
      <c r="C16" s="1814"/>
      <c r="D16" s="1814"/>
      <c r="E16" s="1814"/>
    </row>
    <row r="17" spans="1:5" ht="17.100000000000001" customHeight="1" thickBot="1" x14ac:dyDescent="0.25">
      <c r="A17" s="1294"/>
      <c r="B17" s="1810" t="s">
        <v>1108</v>
      </c>
      <c r="C17" s="1810"/>
      <c r="D17" s="1810" t="s">
        <v>968</v>
      </c>
      <c r="E17" s="1811"/>
    </row>
    <row r="18" spans="1:5" ht="35.1" customHeight="1" x14ac:dyDescent="0.2">
      <c r="A18" s="1320"/>
      <c r="B18" s="1296" t="s">
        <v>2</v>
      </c>
      <c r="C18" s="1296" t="s">
        <v>3</v>
      </c>
      <c r="D18" s="1296" t="s">
        <v>2</v>
      </c>
      <c r="E18" s="1297" t="s">
        <v>3</v>
      </c>
    </row>
    <row r="19" spans="1:5" ht="17.100000000000001" customHeight="1" thickBot="1" x14ac:dyDescent="0.25">
      <c r="A19" s="1298" t="s">
        <v>4</v>
      </c>
      <c r="B19" s="1488">
        <f>D24</f>
        <v>2233</v>
      </c>
      <c r="C19" s="1488">
        <f>E24</f>
        <v>0</v>
      </c>
      <c r="D19" s="1299">
        <v>0</v>
      </c>
      <c r="E19" s="1300">
        <v>0</v>
      </c>
    </row>
    <row r="20" spans="1:5" ht="17.100000000000001" customHeight="1" x14ac:dyDescent="0.2">
      <c r="A20" s="1301" t="s">
        <v>5</v>
      </c>
      <c r="B20" s="1316">
        <v>0</v>
      </c>
      <c r="C20" s="1316">
        <v>0</v>
      </c>
      <c r="D20" s="1302">
        <v>2233</v>
      </c>
      <c r="E20" s="1303">
        <v>0</v>
      </c>
    </row>
    <row r="21" spans="1:5" ht="17.100000000000001" customHeight="1" x14ac:dyDescent="0.2">
      <c r="A21" s="1252" t="s">
        <v>6</v>
      </c>
      <c r="B21" s="1415">
        <v>0</v>
      </c>
      <c r="C21" s="1415">
        <v>0</v>
      </c>
      <c r="D21" s="1304">
        <v>0</v>
      </c>
      <c r="E21" s="1305">
        <v>0</v>
      </c>
    </row>
    <row r="22" spans="1:5" ht="17.100000000000001" customHeight="1" x14ac:dyDescent="0.2">
      <c r="A22" s="1252" t="s">
        <v>455</v>
      </c>
      <c r="B22" s="1415">
        <v>747</v>
      </c>
      <c r="C22" s="1415">
        <v>4</v>
      </c>
      <c r="D22" s="1304">
        <v>0</v>
      </c>
      <c r="E22" s="1305">
        <v>0</v>
      </c>
    </row>
    <row r="23" spans="1:5" ht="17.100000000000001" customHeight="1" thickBot="1" x14ac:dyDescent="0.25">
      <c r="A23" s="1306" t="s">
        <v>7</v>
      </c>
      <c r="B23" s="1318">
        <v>0</v>
      </c>
      <c r="C23" s="1318">
        <v>0</v>
      </c>
      <c r="D23" s="1307">
        <v>0</v>
      </c>
      <c r="E23" s="1308">
        <v>0</v>
      </c>
    </row>
    <row r="24" spans="1:5" ht="17.100000000000001" customHeight="1" thickBot="1" x14ac:dyDescent="0.25">
      <c r="A24" s="1309" t="s">
        <v>8</v>
      </c>
      <c r="B24" s="1416">
        <f>B19+B20-B23-B22-B21</f>
        <v>1486</v>
      </c>
      <c r="C24" s="1416">
        <v>0</v>
      </c>
      <c r="D24" s="1310">
        <f>D19+D20-D21-D22-D23</f>
        <v>2233</v>
      </c>
      <c r="E24" s="1311">
        <v>0</v>
      </c>
    </row>
    <row r="25" spans="1:5" ht="21.75" thickBot="1" x14ac:dyDescent="0.25">
      <c r="A25" s="1309" t="s">
        <v>340</v>
      </c>
      <c r="B25" s="1416">
        <v>0</v>
      </c>
      <c r="C25" s="1416">
        <v>0</v>
      </c>
      <c r="D25" s="1310">
        <v>0</v>
      </c>
      <c r="E25" s="1311">
        <v>0</v>
      </c>
    </row>
    <row r="27" spans="1:5" ht="15" x14ac:dyDescent="0.15">
      <c r="A27" s="1692" t="s">
        <v>1274</v>
      </c>
      <c r="B27" s="1321"/>
      <c r="C27" s="1321"/>
    </row>
    <row r="28" spans="1:5" x14ac:dyDescent="0.15">
      <c r="A28" s="1814"/>
      <c r="B28" s="1814"/>
      <c r="C28" s="1814"/>
      <c r="D28" s="1814"/>
      <c r="E28" s="1814"/>
    </row>
    <row r="29" spans="1:5" ht="17.100000000000001" customHeight="1" thickBot="1" x14ac:dyDescent="0.25">
      <c r="A29" s="1294"/>
      <c r="B29" s="1810" t="s">
        <v>1108</v>
      </c>
      <c r="C29" s="1810"/>
      <c r="D29" s="1810" t="s">
        <v>968</v>
      </c>
      <c r="E29" s="1811"/>
    </row>
    <row r="30" spans="1:5" ht="35.1" customHeight="1" x14ac:dyDescent="0.2">
      <c r="A30" s="1320"/>
      <c r="B30" s="1296" t="s">
        <v>2</v>
      </c>
      <c r="C30" s="1296" t="s">
        <v>3</v>
      </c>
      <c r="D30" s="1296" t="s">
        <v>2</v>
      </c>
      <c r="E30" s="1297" t="s">
        <v>3</v>
      </c>
    </row>
    <row r="31" spans="1:5" ht="17.100000000000001" customHeight="1" thickBot="1" x14ac:dyDescent="0.25">
      <c r="A31" s="1298" t="s">
        <v>4</v>
      </c>
      <c r="B31" s="1663">
        <v>0</v>
      </c>
      <c r="C31" s="1663">
        <f>E36</f>
        <v>0</v>
      </c>
      <c r="D31" s="1664">
        <v>0</v>
      </c>
      <c r="E31" s="1665">
        <v>0</v>
      </c>
    </row>
    <row r="32" spans="1:5" ht="17.100000000000001" customHeight="1" x14ac:dyDescent="0.2">
      <c r="A32" s="1301" t="s">
        <v>5</v>
      </c>
      <c r="B32" s="1666">
        <f>2610+2678</f>
        <v>5288</v>
      </c>
      <c r="C32" s="1666">
        <v>0</v>
      </c>
      <c r="D32" s="1667">
        <v>0</v>
      </c>
      <c r="E32" s="1668">
        <v>0</v>
      </c>
    </row>
    <row r="33" spans="1:5" ht="17.100000000000001" customHeight="1" x14ac:dyDescent="0.2">
      <c r="A33" s="1252" t="s">
        <v>6</v>
      </c>
      <c r="B33" s="1669">
        <v>0</v>
      </c>
      <c r="C33" s="1669">
        <v>0</v>
      </c>
      <c r="D33" s="1670">
        <v>0</v>
      </c>
      <c r="E33" s="1671">
        <v>0</v>
      </c>
    </row>
    <row r="34" spans="1:5" ht="17.100000000000001" customHeight="1" x14ac:dyDescent="0.2">
      <c r="A34" s="1252" t="s">
        <v>1275</v>
      </c>
      <c r="B34" s="1669">
        <v>2966</v>
      </c>
      <c r="C34" s="1669">
        <v>4</v>
      </c>
      <c r="D34" s="1670">
        <v>0</v>
      </c>
      <c r="E34" s="1671">
        <v>0</v>
      </c>
    </row>
    <row r="35" spans="1:5" ht="17.100000000000001" customHeight="1" thickBot="1" x14ac:dyDescent="0.25">
      <c r="A35" s="1306" t="s">
        <v>7</v>
      </c>
      <c r="B35" s="1672">
        <v>0</v>
      </c>
      <c r="C35" s="1672">
        <v>0</v>
      </c>
      <c r="D35" s="1673">
        <v>0</v>
      </c>
      <c r="E35" s="1674">
        <v>0</v>
      </c>
    </row>
    <row r="36" spans="1:5" ht="17.100000000000001" customHeight="1" thickBot="1" x14ac:dyDescent="0.25">
      <c r="A36" s="1309" t="s">
        <v>8</v>
      </c>
      <c r="B36" s="1675">
        <f>B31+B32-B35-B34-B33</f>
        <v>2322</v>
      </c>
      <c r="C36" s="1675">
        <v>0</v>
      </c>
      <c r="D36" s="1676">
        <v>0</v>
      </c>
      <c r="E36" s="1677">
        <v>0</v>
      </c>
    </row>
    <row r="37" spans="1:5" ht="21.75" thickBot="1" x14ac:dyDescent="0.25">
      <c r="A37" s="1309" t="s">
        <v>340</v>
      </c>
      <c r="B37" s="1675">
        <v>206</v>
      </c>
      <c r="C37" s="1675">
        <v>0</v>
      </c>
      <c r="D37" s="1676">
        <v>0</v>
      </c>
      <c r="E37" s="1677">
        <v>0</v>
      </c>
    </row>
  </sheetData>
  <mergeCells count="8">
    <mergeCell ref="A28:E28"/>
    <mergeCell ref="B29:C29"/>
    <mergeCell ref="D29:E29"/>
    <mergeCell ref="B4:C4"/>
    <mergeCell ref="D4:E4"/>
    <mergeCell ref="A16:E16"/>
    <mergeCell ref="B17:C17"/>
    <mergeCell ref="D17:E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C8"/>
  <sheetViews>
    <sheetView workbookViewId="0"/>
  </sheetViews>
  <sheetFormatPr defaultRowHeight="13.5" x14ac:dyDescent="0.3"/>
  <cols>
    <col min="1" max="1" width="59.7109375" style="4" customWidth="1"/>
    <col min="2" max="3" width="15.7109375" style="4" customWidth="1"/>
    <col min="4" max="4" width="11.85546875" style="2" customWidth="1"/>
    <col min="5" max="16384" width="9.140625" style="2"/>
  </cols>
  <sheetData>
    <row r="1" spans="1:3" ht="15" x14ac:dyDescent="0.3">
      <c r="A1" s="1691" t="s">
        <v>1322</v>
      </c>
    </row>
    <row r="2" spans="1:3" ht="15" x14ac:dyDescent="0.3">
      <c r="A2" s="1691" t="s">
        <v>1323</v>
      </c>
    </row>
    <row r="3" spans="1:3" ht="17.100000000000001" customHeight="1" x14ac:dyDescent="0.3">
      <c r="A3" s="608"/>
      <c r="B3" s="609" t="s">
        <v>1108</v>
      </c>
      <c r="C3" s="610" t="s">
        <v>968</v>
      </c>
    </row>
    <row r="4" spans="1:3" ht="17.100000000000001" customHeight="1" thickBot="1" x14ac:dyDescent="0.35">
      <c r="A4" s="886" t="s">
        <v>1</v>
      </c>
      <c r="B4" s="756"/>
      <c r="C4" s="756"/>
    </row>
    <row r="5" spans="1:3" ht="17.100000000000001" customHeight="1" thickBot="1" x14ac:dyDescent="0.35">
      <c r="A5" s="81" t="s">
        <v>773</v>
      </c>
      <c r="B5" s="408">
        <f>C8</f>
        <v>30256</v>
      </c>
      <c r="C5" s="409">
        <v>29061</v>
      </c>
    </row>
    <row r="6" spans="1:3" ht="17.100000000000001" customHeight="1" thickBot="1" x14ac:dyDescent="0.35">
      <c r="A6" s="691" t="s">
        <v>1253</v>
      </c>
      <c r="B6" s="761">
        <f>Kapitały!F26</f>
        <v>14459</v>
      </c>
      <c r="C6" s="724">
        <v>12616</v>
      </c>
    </row>
    <row r="7" spans="1:3" ht="17.100000000000001" customHeight="1" thickBot="1" x14ac:dyDescent="0.35">
      <c r="A7" s="685" t="s">
        <v>722</v>
      </c>
      <c r="B7" s="761">
        <f>Kapitały!F27</f>
        <v>-11739</v>
      </c>
      <c r="C7" s="839">
        <v>-11421</v>
      </c>
    </row>
    <row r="8" spans="1:3" ht="17.100000000000001" customHeight="1" thickBot="1" x14ac:dyDescent="0.35">
      <c r="A8" s="79" t="s">
        <v>186</v>
      </c>
      <c r="B8" s="438">
        <f>SUM(B5:B7)</f>
        <v>32976</v>
      </c>
      <c r="C8" s="404">
        <f>SUM(C5:C7)</f>
        <v>30256</v>
      </c>
    </row>
  </sheetData>
  <phoneticPr fontId="2" type="noConversion"/>
  <pageMargins left="0.26" right="0.3" top="1" bottom="1" header="0.5" footer="0.5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>
    <pageSetUpPr fitToPage="1"/>
  </sheetPr>
  <dimension ref="A1:G31"/>
  <sheetViews>
    <sheetView workbookViewId="0"/>
  </sheetViews>
  <sheetFormatPr defaultRowHeight="13.5" x14ac:dyDescent="0.2"/>
  <cols>
    <col min="1" max="1" width="47.42578125" style="586" customWidth="1"/>
    <col min="2" max="7" width="14.7109375" style="586" customWidth="1"/>
    <col min="8" max="16384" width="9.140625" style="587"/>
  </cols>
  <sheetData>
    <row r="1" spans="1:7" ht="15" x14ac:dyDescent="0.2">
      <c r="A1" s="1691" t="s">
        <v>1335</v>
      </c>
    </row>
    <row r="2" spans="1:7" ht="69.95" customHeight="1" x14ac:dyDescent="0.2">
      <c r="A2" s="585" t="s">
        <v>70</v>
      </c>
      <c r="B2" s="1818" t="s">
        <v>879</v>
      </c>
      <c r="C2" s="1818"/>
      <c r="D2" s="1818" t="s">
        <v>767</v>
      </c>
      <c r="E2" s="1818"/>
      <c r="F2" s="1818" t="s">
        <v>853</v>
      </c>
      <c r="G2" s="1819"/>
    </row>
    <row r="3" spans="1:7" s="1" customFormat="1" ht="15.95" customHeight="1" thickBot="1" x14ac:dyDescent="0.25">
      <c r="A3" s="1506" t="s">
        <v>186</v>
      </c>
      <c r="B3" s="1512" t="s">
        <v>1108</v>
      </c>
      <c r="C3" s="1512" t="s">
        <v>968</v>
      </c>
      <c r="D3" s="1512" t="s">
        <v>1108</v>
      </c>
      <c r="E3" s="1512" t="s">
        <v>968</v>
      </c>
      <c r="F3" s="1512" t="s">
        <v>1108</v>
      </c>
      <c r="G3" s="1513" t="s">
        <v>968</v>
      </c>
    </row>
    <row r="4" spans="1:7" s="1" customFormat="1" ht="15.95" customHeight="1" thickBot="1" x14ac:dyDescent="0.25">
      <c r="A4" s="1507" t="s">
        <v>289</v>
      </c>
      <c r="B4" s="438"/>
      <c r="C4" s="438"/>
      <c r="D4" s="438"/>
      <c r="E4" s="438"/>
      <c r="F4" s="438"/>
      <c r="G4" s="439"/>
    </row>
    <row r="5" spans="1:7" ht="15.95" customHeight="1" x14ac:dyDescent="0.2">
      <c r="A5" s="1508" t="s">
        <v>780</v>
      </c>
      <c r="B5" s="1493">
        <v>8986</v>
      </c>
      <c r="C5" s="1493">
        <v>7700</v>
      </c>
      <c r="D5" s="1493">
        <v>13293</v>
      </c>
      <c r="E5" s="1493">
        <v>110055</v>
      </c>
      <c r="F5" s="1493">
        <v>613844</v>
      </c>
      <c r="G5" s="1494">
        <v>907869</v>
      </c>
    </row>
    <row r="6" spans="1:7" ht="15.95" customHeight="1" thickBot="1" x14ac:dyDescent="0.25">
      <c r="A6" s="1509" t="s">
        <v>781</v>
      </c>
      <c r="B6" s="1495">
        <v>46921</v>
      </c>
      <c r="C6" s="1495">
        <v>34764</v>
      </c>
      <c r="D6" s="1495">
        <v>4083</v>
      </c>
      <c r="E6" s="1495">
        <v>2652</v>
      </c>
      <c r="F6" s="1495">
        <v>13478374</v>
      </c>
      <c r="G6" s="1496">
        <v>15852630</v>
      </c>
    </row>
    <row r="7" spans="1:7" ht="15.95" customHeight="1" thickBot="1" x14ac:dyDescent="0.25">
      <c r="A7" s="1507" t="s">
        <v>290</v>
      </c>
      <c r="B7" s="1497"/>
      <c r="C7" s="1497"/>
      <c r="D7" s="1497"/>
      <c r="E7" s="1497"/>
      <c r="F7" s="1497"/>
      <c r="G7" s="1498"/>
    </row>
    <row r="8" spans="1:7" ht="15.95" customHeight="1" x14ac:dyDescent="0.2">
      <c r="A8" s="1510" t="s">
        <v>494</v>
      </c>
      <c r="B8" s="1499">
        <v>944</v>
      </c>
      <c r="C8" s="1499">
        <v>884</v>
      </c>
      <c r="D8" s="1499">
        <v>34</v>
      </c>
      <c r="E8" s="1499">
        <v>8476</v>
      </c>
      <c r="F8" s="1499">
        <v>175657</v>
      </c>
      <c r="G8" s="1500">
        <v>162714</v>
      </c>
    </row>
    <row r="9" spans="1:7" ht="15.95" customHeight="1" x14ac:dyDescent="0.2">
      <c r="A9" s="1057" t="s">
        <v>291</v>
      </c>
      <c r="B9" s="1501">
        <v>-872</v>
      </c>
      <c r="C9" s="1501">
        <v>-910</v>
      </c>
      <c r="D9" s="1501">
        <v>-38</v>
      </c>
      <c r="E9" s="1501">
        <v>-73</v>
      </c>
      <c r="F9" s="1501">
        <v>-230191</v>
      </c>
      <c r="G9" s="1502">
        <v>-332127</v>
      </c>
    </row>
    <row r="10" spans="1:7" ht="15.95" customHeight="1" x14ac:dyDescent="0.2">
      <c r="A10" s="1057" t="s">
        <v>292</v>
      </c>
      <c r="B10" s="1501">
        <v>220</v>
      </c>
      <c r="C10" s="1501">
        <v>328</v>
      </c>
      <c r="D10" s="1501">
        <v>51</v>
      </c>
      <c r="E10" s="1501">
        <v>70</v>
      </c>
      <c r="F10" s="1501">
        <v>0</v>
      </c>
      <c r="G10" s="1502">
        <v>0</v>
      </c>
    </row>
    <row r="11" spans="1:7" ht="15.95" customHeight="1" x14ac:dyDescent="0.2">
      <c r="A11" s="1057" t="s">
        <v>243</v>
      </c>
      <c r="B11" s="1501">
        <v>0</v>
      </c>
      <c r="C11" s="1501">
        <v>0</v>
      </c>
      <c r="D11" s="1501">
        <v>0</v>
      </c>
      <c r="E11" s="1501">
        <v>0</v>
      </c>
      <c r="F11" s="1501">
        <v>0</v>
      </c>
      <c r="G11" s="1502">
        <v>0</v>
      </c>
    </row>
    <row r="12" spans="1:7" ht="15.95" customHeight="1" x14ac:dyDescent="0.2">
      <c r="A12" s="1057" t="s">
        <v>502</v>
      </c>
      <c r="B12" s="1501">
        <v>0</v>
      </c>
      <c r="C12" s="1501">
        <v>629</v>
      </c>
      <c r="D12" s="1501">
        <v>85</v>
      </c>
      <c r="E12" s="1501">
        <v>26781</v>
      </c>
      <c r="F12" s="1501">
        <v>20</v>
      </c>
      <c r="G12" s="1502">
        <v>378</v>
      </c>
    </row>
    <row r="13" spans="1:7" ht="24.95" customHeight="1" thickBot="1" x14ac:dyDescent="0.25">
      <c r="A13" s="1509" t="s">
        <v>148</v>
      </c>
      <c r="B13" s="1501">
        <v>0</v>
      </c>
      <c r="C13" s="1495">
        <v>-359</v>
      </c>
      <c r="D13" s="1495">
        <v>-10</v>
      </c>
      <c r="E13" s="1495">
        <v>-67</v>
      </c>
      <c r="F13" s="1495">
        <v>-9285</v>
      </c>
      <c r="G13" s="1496">
        <v>-9532</v>
      </c>
    </row>
    <row r="14" spans="1:7" ht="15.95" customHeight="1" thickBot="1" x14ac:dyDescent="0.25">
      <c r="A14" s="1507" t="s">
        <v>354</v>
      </c>
      <c r="B14" s="1503"/>
      <c r="C14" s="1497"/>
      <c r="D14" s="1497"/>
      <c r="E14" s="1497"/>
      <c r="F14" s="1497"/>
      <c r="G14" s="1498"/>
    </row>
    <row r="15" spans="1:7" ht="15.95" customHeight="1" thickBot="1" x14ac:dyDescent="0.25">
      <c r="A15" s="1511" t="s">
        <v>355</v>
      </c>
      <c r="B15" s="1504">
        <v>827</v>
      </c>
      <c r="C15" s="1504">
        <v>1084</v>
      </c>
      <c r="D15" s="1504">
        <v>1574</v>
      </c>
      <c r="E15" s="1504">
        <v>2617</v>
      </c>
      <c r="F15" s="1504">
        <v>1379203</v>
      </c>
      <c r="G15" s="1505">
        <v>1309589</v>
      </c>
    </row>
    <row r="16" spans="1:7" ht="15.95" customHeight="1" thickBot="1" x14ac:dyDescent="0.25">
      <c r="A16" s="1511" t="s">
        <v>356</v>
      </c>
      <c r="B16" s="1504">
        <v>0</v>
      </c>
      <c r="C16" s="1504">
        <v>0</v>
      </c>
      <c r="D16" s="1504">
        <v>0</v>
      </c>
      <c r="E16" s="1504">
        <v>0</v>
      </c>
      <c r="F16" s="1504">
        <v>618758</v>
      </c>
      <c r="G16" s="1505">
        <v>836870</v>
      </c>
    </row>
    <row r="17" spans="1:7" ht="84" x14ac:dyDescent="0.2">
      <c r="A17" s="1693" t="s">
        <v>1324</v>
      </c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ht="57" hidden="1" customHeight="1" x14ac:dyDescent="0.2">
      <c r="A19" s="948" t="s">
        <v>70</v>
      </c>
      <c r="B19" s="1816" t="s">
        <v>880</v>
      </c>
      <c r="C19" s="1817"/>
      <c r="D19" s="1815"/>
      <c r="E19" s="1815"/>
      <c r="F19" s="587"/>
      <c r="G19" s="587"/>
    </row>
    <row r="20" spans="1:7" s="1" customFormat="1" ht="18.75" hidden="1" customHeight="1" thickBot="1" x14ac:dyDescent="0.25">
      <c r="A20" s="434" t="s">
        <v>186</v>
      </c>
      <c r="B20" s="441" t="s">
        <v>1108</v>
      </c>
      <c r="C20" s="441" t="s">
        <v>968</v>
      </c>
      <c r="D20" s="23"/>
      <c r="E20" s="23"/>
      <c r="F20" s="23"/>
      <c r="G20" s="23"/>
    </row>
    <row r="21" spans="1:7" ht="27.75" hidden="1" customHeight="1" thickBot="1" x14ac:dyDescent="0.25">
      <c r="A21" s="79" t="s">
        <v>293</v>
      </c>
      <c r="B21" s="438"/>
      <c r="C21" s="438"/>
      <c r="D21" s="21"/>
      <c r="E21" s="21"/>
      <c r="F21" s="21"/>
      <c r="G21" s="21"/>
    </row>
    <row r="22" spans="1:7" hidden="1" x14ac:dyDescent="0.2">
      <c r="A22" s="6"/>
      <c r="B22" s="21"/>
      <c r="C22" s="21"/>
      <c r="D22" s="21"/>
      <c r="E22" s="21"/>
      <c r="F22" s="21"/>
      <c r="G22" s="21"/>
    </row>
    <row r="23" spans="1:7" x14ac:dyDescent="0.2">
      <c r="A23" s="6"/>
      <c r="B23" s="21"/>
      <c r="C23" s="21"/>
      <c r="D23" s="21"/>
      <c r="E23" s="21"/>
      <c r="F23" s="21"/>
      <c r="G23" s="21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6"/>
      <c r="B27" s="6"/>
      <c r="C27" s="6"/>
      <c r="D27" s="6"/>
      <c r="E27" s="6"/>
      <c r="F27" s="6"/>
      <c r="G27" s="6"/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</sheetData>
  <mergeCells count="5">
    <mergeCell ref="D19:E19"/>
    <mergeCell ref="B19:C19"/>
    <mergeCell ref="F2:G2"/>
    <mergeCell ref="B2:C2"/>
    <mergeCell ref="D2:E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6" fitToHeight="2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2:O80"/>
  <sheetViews>
    <sheetView topLeftCell="A45" workbookViewId="0">
      <selection activeCell="A45" sqref="A45"/>
    </sheetView>
  </sheetViews>
  <sheetFormatPr defaultRowHeight="12.75" x14ac:dyDescent="0.2"/>
  <cols>
    <col min="1" max="1" width="5.7109375" customWidth="1"/>
    <col min="2" max="2" width="27.28515625" customWidth="1"/>
    <col min="3" max="3" width="20.28515625" customWidth="1"/>
    <col min="4" max="4" width="21.28515625" customWidth="1"/>
    <col min="5" max="5" width="21.5703125" customWidth="1"/>
    <col min="6" max="6" width="21.140625" customWidth="1"/>
    <col min="7" max="7" width="16.7109375" customWidth="1"/>
    <col min="8" max="8" width="18.5703125" customWidth="1"/>
    <col min="10" max="10" width="11.7109375" bestFit="1" customWidth="1"/>
    <col min="11" max="11" width="14" customWidth="1"/>
  </cols>
  <sheetData>
    <row r="2" spans="1:10" ht="15.95" customHeight="1" thickBot="1" x14ac:dyDescent="0.25">
      <c r="A2" s="1322"/>
      <c r="B2" s="1323"/>
      <c r="C2" s="1811" t="s">
        <v>1154</v>
      </c>
      <c r="D2" s="1822"/>
      <c r="E2" s="1822"/>
      <c r="F2" s="1822"/>
      <c r="G2" s="1324"/>
      <c r="H2" s="1325"/>
      <c r="I2" s="1325"/>
    </row>
    <row r="3" spans="1:10" ht="67.5" customHeight="1" x14ac:dyDescent="0.2">
      <c r="A3" s="1322"/>
      <c r="B3" s="1323"/>
      <c r="C3" s="1326" t="s">
        <v>792</v>
      </c>
      <c r="D3" s="1326" t="s">
        <v>793</v>
      </c>
      <c r="E3" s="1326" t="s">
        <v>1254</v>
      </c>
      <c r="F3" s="1327" t="s">
        <v>453</v>
      </c>
      <c r="G3" s="1328"/>
      <c r="H3" s="1325"/>
      <c r="I3" s="1325"/>
    </row>
    <row r="4" spans="1:10" ht="15.95" customHeight="1" thickBot="1" x14ac:dyDescent="0.25">
      <c r="A4" s="1329" t="s">
        <v>372</v>
      </c>
      <c r="B4" s="1330" t="s">
        <v>804</v>
      </c>
      <c r="C4" s="1331">
        <v>2092108</v>
      </c>
      <c r="D4" s="1148">
        <v>174833</v>
      </c>
      <c r="E4" s="1148">
        <v>650000</v>
      </c>
      <c r="F4" s="1332">
        <v>827941</v>
      </c>
      <c r="G4" s="1333"/>
      <c r="H4" s="1334"/>
      <c r="I4" s="1334"/>
    </row>
    <row r="5" spans="1:10" ht="15.95" customHeight="1" thickBot="1" x14ac:dyDescent="0.25">
      <c r="A5" s="1335" t="s">
        <v>373</v>
      </c>
      <c r="B5" s="1336" t="s">
        <v>881</v>
      </c>
      <c r="C5" s="1337">
        <v>1219483</v>
      </c>
      <c r="D5" s="1155">
        <v>228872</v>
      </c>
      <c r="E5" s="1155">
        <v>360000</v>
      </c>
      <c r="F5" s="1156">
        <v>0</v>
      </c>
      <c r="G5" s="1333"/>
      <c r="H5" s="1334"/>
      <c r="I5" s="1334"/>
      <c r="J5" s="1334"/>
    </row>
    <row r="6" spans="1:10" ht="15.95" customHeight="1" thickBot="1" x14ac:dyDescent="0.25">
      <c r="A6" s="1335" t="s">
        <v>374</v>
      </c>
      <c r="B6" s="1336" t="s">
        <v>795</v>
      </c>
      <c r="C6" s="1337">
        <v>1200000</v>
      </c>
      <c r="D6" s="1155">
        <v>143184</v>
      </c>
      <c r="E6" s="1155">
        <v>360000</v>
      </c>
      <c r="F6" s="1156">
        <v>658950</v>
      </c>
      <c r="G6" s="1333"/>
      <c r="H6" s="1334"/>
      <c r="I6" s="1334"/>
    </row>
    <row r="7" spans="1:10" ht="15.95" customHeight="1" thickBot="1" x14ac:dyDescent="0.25">
      <c r="A7" s="1335" t="s">
        <v>375</v>
      </c>
      <c r="B7" s="1336" t="s">
        <v>820</v>
      </c>
      <c r="C7" s="1337">
        <v>1263000</v>
      </c>
      <c r="D7" s="1155">
        <v>166535</v>
      </c>
      <c r="E7" s="1155">
        <v>380000</v>
      </c>
      <c r="F7" s="1156">
        <v>0</v>
      </c>
      <c r="G7" s="1333"/>
      <c r="H7" s="1334"/>
      <c r="I7" s="1334"/>
    </row>
    <row r="8" spans="1:10" ht="15.95" customHeight="1" thickBot="1" x14ac:dyDescent="0.25">
      <c r="A8" s="1335" t="s">
        <v>376</v>
      </c>
      <c r="B8" s="1336" t="s">
        <v>796</v>
      </c>
      <c r="C8" s="1337">
        <v>1218561</v>
      </c>
      <c r="D8" s="1155">
        <v>366354</v>
      </c>
      <c r="E8" s="1155">
        <v>360000</v>
      </c>
      <c r="F8" s="1156">
        <v>688900</v>
      </c>
      <c r="G8" s="1333"/>
      <c r="H8" s="1334"/>
      <c r="I8" s="1334"/>
    </row>
    <row r="9" spans="1:10" ht="15.95" customHeight="1" thickBot="1" x14ac:dyDescent="0.25">
      <c r="A9" s="1335" t="s">
        <v>377</v>
      </c>
      <c r="B9" s="1336" t="s">
        <v>819</v>
      </c>
      <c r="C9" s="1337">
        <v>1200000</v>
      </c>
      <c r="D9" s="1155">
        <v>156825</v>
      </c>
      <c r="E9" s="1155">
        <v>400000</v>
      </c>
      <c r="F9" s="1156">
        <v>0</v>
      </c>
      <c r="G9" s="1333"/>
      <c r="H9" s="1334"/>
      <c r="I9" s="1334"/>
    </row>
    <row r="10" spans="1:10" ht="15.95" customHeight="1" thickBot="1" x14ac:dyDescent="0.25">
      <c r="A10" s="1335" t="s">
        <v>378</v>
      </c>
      <c r="B10" s="1336" t="s">
        <v>797</v>
      </c>
      <c r="C10" s="1337">
        <v>1200000</v>
      </c>
      <c r="D10" s="1155">
        <v>125670</v>
      </c>
      <c r="E10" s="1155">
        <v>360000</v>
      </c>
      <c r="F10" s="1156">
        <v>778749</v>
      </c>
      <c r="G10" s="1333"/>
      <c r="H10" s="1334"/>
      <c r="I10" s="1334"/>
    </row>
    <row r="11" spans="1:10" ht="15.95" customHeight="1" thickBot="1" x14ac:dyDescent="0.25">
      <c r="A11" s="1309"/>
      <c r="B11" s="1338" t="s">
        <v>250</v>
      </c>
      <c r="C11" s="1339">
        <f>SUM(C4:C10)</f>
        <v>9393152</v>
      </c>
      <c r="D11" s="1339">
        <f t="shared" ref="D11:F11" si="0">SUM(D4:D10)</f>
        <v>1362273</v>
      </c>
      <c r="E11" s="1339">
        <f t="shared" si="0"/>
        <v>2870000</v>
      </c>
      <c r="F11" s="1340">
        <f t="shared" si="0"/>
        <v>2954540</v>
      </c>
      <c r="G11" s="1315"/>
      <c r="H11" s="1341"/>
      <c r="I11" s="1325"/>
    </row>
    <row r="12" spans="1:10" ht="12" customHeight="1" x14ac:dyDescent="0.2">
      <c r="A12" s="1342"/>
      <c r="B12" s="1343"/>
      <c r="C12" s="1344"/>
      <c r="D12" s="1344"/>
      <c r="E12" s="1344"/>
      <c r="F12" s="1344"/>
      <c r="G12" s="1344"/>
      <c r="H12" s="1334"/>
      <c r="I12" s="1325"/>
    </row>
    <row r="13" spans="1:10" s="1390" customFormat="1" ht="12" customHeight="1" x14ac:dyDescent="0.2">
      <c r="A13" s="1388"/>
      <c r="B13" s="1823" t="s">
        <v>1255</v>
      </c>
      <c r="C13" s="1824"/>
      <c r="D13" s="1824"/>
      <c r="E13" s="1824"/>
      <c r="F13" s="1824"/>
      <c r="G13" s="1389"/>
      <c r="H13" s="1292"/>
      <c r="I13" s="1389"/>
    </row>
    <row r="14" spans="1:10" s="1390" customFormat="1" ht="12" customHeight="1" x14ac:dyDescent="0.2">
      <c r="A14" s="1388"/>
      <c r="B14" s="1824"/>
      <c r="C14" s="1824"/>
      <c r="D14" s="1824"/>
      <c r="E14" s="1824"/>
      <c r="F14" s="1824"/>
      <c r="G14" s="1389"/>
      <c r="H14" s="1292"/>
      <c r="I14" s="1389"/>
    </row>
    <row r="15" spans="1:10" s="1390" customFormat="1" ht="12" customHeight="1" x14ac:dyDescent="0.2">
      <c r="A15" s="1388"/>
      <c r="B15" s="1824"/>
      <c r="C15" s="1824"/>
      <c r="D15" s="1824"/>
      <c r="E15" s="1824"/>
      <c r="F15" s="1824"/>
      <c r="G15" s="1389"/>
      <c r="H15" s="1292"/>
      <c r="I15" s="1389"/>
    </row>
    <row r="16" spans="1:10" s="1390" customFormat="1" ht="24.75" customHeight="1" x14ac:dyDescent="0.2">
      <c r="A16" s="1388"/>
      <c r="B16" s="1824"/>
      <c r="C16" s="1824"/>
      <c r="D16" s="1824"/>
      <c r="E16" s="1824"/>
      <c r="F16" s="1824"/>
      <c r="G16" s="1389"/>
      <c r="H16" s="1292"/>
      <c r="I16" s="1389"/>
    </row>
    <row r="18" spans="1:15" s="1390" customFormat="1" hidden="1" x14ac:dyDescent="0.2">
      <c r="A18" s="1615"/>
      <c r="B18" s="1616"/>
      <c r="C18" s="1345"/>
      <c r="D18" s="1333"/>
      <c r="E18" s="1333"/>
      <c r="F18" s="1333"/>
      <c r="G18" s="1333"/>
      <c r="H18" s="1401"/>
      <c r="I18" s="1402"/>
      <c r="J18" s="1399"/>
      <c r="K18" s="1399"/>
      <c r="L18" s="1399"/>
      <c r="M18" s="1399"/>
      <c r="N18" s="1400"/>
      <c r="O18" s="1400"/>
    </row>
    <row r="19" spans="1:15" s="1390" customFormat="1" hidden="1" x14ac:dyDescent="0.2">
      <c r="A19" s="1617"/>
      <c r="B19" s="1618"/>
      <c r="C19" s="1619"/>
      <c r="D19" s="1619"/>
      <c r="E19" s="1619"/>
      <c r="F19" s="1619"/>
      <c r="G19" s="1333"/>
      <c r="H19" s="1292"/>
      <c r="I19" s="1389"/>
      <c r="K19" s="1399"/>
    </row>
    <row r="20" spans="1:15" s="1390" customFormat="1" hidden="1" x14ac:dyDescent="0.2">
      <c r="A20" s="1388"/>
      <c r="B20" s="1283"/>
      <c r="C20" s="1391"/>
      <c r="D20" s="1391"/>
      <c r="E20" s="1391"/>
      <c r="F20" s="1391"/>
      <c r="G20" s="1391"/>
      <c r="H20" s="1292"/>
      <c r="I20" s="1389"/>
      <c r="J20" s="1389"/>
      <c r="K20" s="1389"/>
      <c r="L20" s="1389"/>
      <c r="M20" s="1389"/>
    </row>
    <row r="21" spans="1:15" s="1390" customFormat="1" hidden="1" x14ac:dyDescent="0.2">
      <c r="A21" s="1388"/>
      <c r="B21" s="1820"/>
      <c r="C21" s="1821"/>
      <c r="D21" s="1821"/>
      <c r="E21" s="1821"/>
      <c r="F21" s="1821"/>
      <c r="G21" s="1391"/>
      <c r="H21" s="1292"/>
      <c r="I21" s="1389"/>
      <c r="J21" s="1389"/>
      <c r="K21" s="1389"/>
      <c r="L21" s="1389"/>
      <c r="M21" s="1389"/>
    </row>
    <row r="22" spans="1:15" s="1390" customFormat="1" hidden="1" x14ac:dyDescent="0.2">
      <c r="A22" s="1388"/>
      <c r="B22" s="1821"/>
      <c r="C22" s="1821"/>
      <c r="D22" s="1821"/>
      <c r="E22" s="1821"/>
      <c r="F22" s="1821"/>
      <c r="G22" s="1391"/>
      <c r="H22" s="1292"/>
      <c r="I22" s="1389"/>
      <c r="J22" s="1389"/>
      <c r="K22" s="1389"/>
      <c r="L22" s="1389"/>
      <c r="M22" s="1389"/>
    </row>
    <row r="23" spans="1:15" s="1390" customFormat="1" hidden="1" x14ac:dyDescent="0.2">
      <c r="A23" s="1388"/>
      <c r="B23" s="1821"/>
      <c r="C23" s="1821"/>
      <c r="D23" s="1821"/>
      <c r="E23" s="1821"/>
      <c r="F23" s="1821"/>
      <c r="G23" s="1391"/>
      <c r="H23" s="1292"/>
      <c r="I23" s="1389"/>
      <c r="J23" s="1389"/>
      <c r="K23" s="1389"/>
      <c r="L23" s="1389"/>
      <c r="M23" s="1389"/>
    </row>
    <row r="24" spans="1:15" s="1390" customFormat="1" hidden="1" x14ac:dyDescent="0.2">
      <c r="A24" s="1388"/>
      <c r="B24" s="1821"/>
      <c r="C24" s="1821"/>
      <c r="D24" s="1821"/>
      <c r="E24" s="1821"/>
      <c r="F24" s="1821"/>
      <c r="G24" s="1391"/>
      <c r="H24" s="1292"/>
      <c r="I24" s="1389"/>
      <c r="J24" s="1389"/>
      <c r="K24" s="1389"/>
      <c r="L24" s="1389"/>
      <c r="M24" s="1389"/>
    </row>
    <row r="25" spans="1:15" s="1390" customFormat="1" hidden="1" x14ac:dyDescent="0.2">
      <c r="A25" s="1388"/>
      <c r="B25" s="1821"/>
      <c r="C25" s="1821"/>
      <c r="D25" s="1821"/>
      <c r="E25" s="1821"/>
      <c r="F25" s="1821"/>
      <c r="G25" s="1391"/>
      <c r="H25" s="1292"/>
      <c r="I25" s="1389"/>
      <c r="J25" s="1389"/>
      <c r="K25" s="1389"/>
      <c r="L25" s="1389"/>
      <c r="M25" s="1389"/>
    </row>
    <row r="26" spans="1:15" s="1390" customFormat="1" hidden="1" x14ac:dyDescent="0.2">
      <c r="A26" s="1388"/>
      <c r="B26" s="1821"/>
      <c r="C26" s="1821"/>
      <c r="D26" s="1821"/>
      <c r="E26" s="1821"/>
      <c r="F26" s="1821"/>
      <c r="G26" s="1391"/>
      <c r="H26" s="1292"/>
      <c r="I26" s="1389"/>
      <c r="J26" s="1389"/>
      <c r="K26" s="1389"/>
      <c r="L26" s="1389"/>
      <c r="M26" s="1389"/>
    </row>
    <row r="29" spans="1:15" ht="15.95" customHeight="1" thickBot="1" x14ac:dyDescent="0.25">
      <c r="A29" s="1322"/>
      <c r="B29" s="1323"/>
      <c r="C29" s="1811" t="s">
        <v>1003</v>
      </c>
      <c r="D29" s="1822"/>
      <c r="E29" s="1822"/>
      <c r="F29" s="1822"/>
      <c r="G29" s="1324"/>
      <c r="H29" s="1325"/>
      <c r="I29" s="1325"/>
    </row>
    <row r="30" spans="1:15" ht="67.5" customHeight="1" x14ac:dyDescent="0.2">
      <c r="A30" s="1322"/>
      <c r="B30" s="1323"/>
      <c r="C30" s="1326" t="s">
        <v>792</v>
      </c>
      <c r="D30" s="1326" t="s">
        <v>793</v>
      </c>
      <c r="E30" s="1326" t="s">
        <v>1004</v>
      </c>
      <c r="F30" s="1327" t="s">
        <v>453</v>
      </c>
      <c r="G30" s="1328"/>
      <c r="H30" s="1325"/>
      <c r="I30" s="1325"/>
    </row>
    <row r="31" spans="1:15" ht="15.95" customHeight="1" thickBot="1" x14ac:dyDescent="0.25">
      <c r="A31" s="1329" t="s">
        <v>372</v>
      </c>
      <c r="B31" s="1330" t="s">
        <v>804</v>
      </c>
      <c r="C31" s="1331">
        <v>2091963</v>
      </c>
      <c r="D31" s="1148">
        <v>155478</v>
      </c>
      <c r="E31" s="1148">
        <v>1294010</v>
      </c>
      <c r="F31" s="1332">
        <v>279935</v>
      </c>
      <c r="G31" s="1333"/>
      <c r="H31" s="1334"/>
      <c r="I31" s="1334"/>
    </row>
    <row r="32" spans="1:15" ht="15.95" customHeight="1" thickBot="1" x14ac:dyDescent="0.25">
      <c r="A32" s="1335" t="s">
        <v>373</v>
      </c>
      <c r="B32" s="1336" t="s">
        <v>881</v>
      </c>
      <c r="C32" s="1337">
        <v>1200000</v>
      </c>
      <c r="D32" s="1155">
        <v>131749</v>
      </c>
      <c r="E32" s="1155">
        <v>520000</v>
      </c>
      <c r="F32" s="1156">
        <v>0</v>
      </c>
      <c r="G32" s="1333"/>
      <c r="H32" s="1334"/>
      <c r="I32" s="1334"/>
      <c r="J32" s="1334"/>
    </row>
    <row r="33" spans="1:13" ht="15.95" customHeight="1" thickBot="1" x14ac:dyDescent="0.25">
      <c r="A33" s="1335" t="s">
        <v>374</v>
      </c>
      <c r="B33" s="1336" t="s">
        <v>795</v>
      </c>
      <c r="C33" s="1337">
        <v>1200000</v>
      </c>
      <c r="D33" s="1155">
        <v>127515</v>
      </c>
      <c r="E33" s="1155">
        <v>720000</v>
      </c>
      <c r="F33" s="1156">
        <v>860734</v>
      </c>
      <c r="G33" s="1333"/>
      <c r="H33" s="1334"/>
      <c r="I33" s="1334"/>
    </row>
    <row r="34" spans="1:13" ht="15.95" customHeight="1" thickBot="1" x14ac:dyDescent="0.25">
      <c r="A34" s="1335" t="s">
        <v>375</v>
      </c>
      <c r="B34" s="1336" t="s">
        <v>820</v>
      </c>
      <c r="C34" s="1337">
        <v>1263000</v>
      </c>
      <c r="D34" s="1155">
        <v>161860</v>
      </c>
      <c r="E34" s="1155">
        <v>720000</v>
      </c>
      <c r="F34" s="1156">
        <v>0</v>
      </c>
      <c r="G34" s="1333"/>
      <c r="H34" s="1334"/>
      <c r="I34" s="1334"/>
    </row>
    <row r="35" spans="1:13" ht="15.95" customHeight="1" thickBot="1" x14ac:dyDescent="0.25">
      <c r="A35" s="1335" t="s">
        <v>376</v>
      </c>
      <c r="B35" s="1336" t="s">
        <v>796</v>
      </c>
      <c r="C35" s="1337">
        <v>1217190</v>
      </c>
      <c r="D35" s="1155">
        <v>372506</v>
      </c>
      <c r="E35" s="1155">
        <v>600000</v>
      </c>
      <c r="F35" s="1156">
        <v>891308</v>
      </c>
      <c r="G35" s="1333"/>
      <c r="H35" s="1334"/>
      <c r="I35" s="1334"/>
    </row>
    <row r="36" spans="1:13" ht="15.95" customHeight="1" thickBot="1" x14ac:dyDescent="0.25">
      <c r="A36" s="1335" t="s">
        <v>377</v>
      </c>
      <c r="B36" s="1336" t="s">
        <v>819</v>
      </c>
      <c r="C36" s="1337">
        <v>1200000</v>
      </c>
      <c r="D36" s="1155">
        <v>91772</v>
      </c>
      <c r="E36" s="1155">
        <v>760000</v>
      </c>
      <c r="F36" s="1156">
        <v>0</v>
      </c>
      <c r="G36" s="1333"/>
      <c r="H36" s="1334"/>
      <c r="I36" s="1334"/>
    </row>
    <row r="37" spans="1:13" ht="15.95" customHeight="1" thickBot="1" x14ac:dyDescent="0.25">
      <c r="A37" s="1335" t="s">
        <v>378</v>
      </c>
      <c r="B37" s="1336" t="s">
        <v>797</v>
      </c>
      <c r="C37" s="1337">
        <v>1200000</v>
      </c>
      <c r="D37" s="1155">
        <v>109274</v>
      </c>
      <c r="E37" s="1155">
        <v>760000</v>
      </c>
      <c r="F37" s="1156">
        <v>983029</v>
      </c>
      <c r="G37" s="1333"/>
      <c r="H37" s="1334"/>
      <c r="I37" s="1334"/>
    </row>
    <row r="38" spans="1:13" ht="15.95" customHeight="1" thickBot="1" x14ac:dyDescent="0.25">
      <c r="A38" s="1309"/>
      <c r="B38" s="1338" t="s">
        <v>250</v>
      </c>
      <c r="C38" s="1339">
        <f>SUM(C31:C37)</f>
        <v>9372153</v>
      </c>
      <c r="D38" s="1339">
        <f t="shared" ref="D38:F38" si="1">SUM(D31:D37)</f>
        <v>1150154</v>
      </c>
      <c r="E38" s="1339">
        <f t="shared" si="1"/>
        <v>5374010</v>
      </c>
      <c r="F38" s="1340">
        <f t="shared" si="1"/>
        <v>3015006</v>
      </c>
      <c r="G38" s="1315"/>
      <c r="H38" s="1341"/>
      <c r="I38" s="1325"/>
    </row>
    <row r="39" spans="1:13" ht="12" customHeight="1" x14ac:dyDescent="0.2">
      <c r="A39" s="1342"/>
      <c r="B39" s="1343"/>
      <c r="C39" s="1344"/>
      <c r="D39" s="1344"/>
      <c r="E39" s="1344"/>
      <c r="F39" s="1344"/>
      <c r="G39" s="1344"/>
      <c r="H39" s="1334"/>
      <c r="I39" s="1325"/>
    </row>
    <row r="40" spans="1:13" s="1390" customFormat="1" ht="12" customHeight="1" x14ac:dyDescent="0.2">
      <c r="A40" s="1388"/>
      <c r="B40" s="1823" t="s">
        <v>1017</v>
      </c>
      <c r="C40" s="1824"/>
      <c r="D40" s="1824"/>
      <c r="E40" s="1824"/>
      <c r="F40" s="1824"/>
      <c r="G40" s="1389"/>
      <c r="H40" s="1292"/>
      <c r="I40" s="1389"/>
    </row>
    <row r="41" spans="1:13" s="1390" customFormat="1" ht="12" customHeight="1" x14ac:dyDescent="0.2">
      <c r="A41" s="1388"/>
      <c r="B41" s="1824"/>
      <c r="C41" s="1824"/>
      <c r="D41" s="1824"/>
      <c r="E41" s="1824"/>
      <c r="F41" s="1824"/>
      <c r="G41" s="1389"/>
      <c r="H41" s="1292"/>
      <c r="I41" s="1389"/>
    </row>
    <row r="42" spans="1:13" s="1390" customFormat="1" ht="12" customHeight="1" x14ac:dyDescent="0.2">
      <c r="A42" s="1388"/>
      <c r="B42" s="1824"/>
      <c r="C42" s="1824"/>
      <c r="D42" s="1824"/>
      <c r="E42" s="1824"/>
      <c r="F42" s="1824"/>
      <c r="G42" s="1389"/>
      <c r="H42" s="1292"/>
      <c r="I42" s="1389"/>
    </row>
    <row r="43" spans="1:13" s="1390" customFormat="1" ht="24.75" customHeight="1" x14ac:dyDescent="0.2">
      <c r="A43" s="1388"/>
      <c r="B43" s="1824"/>
      <c r="C43" s="1824"/>
      <c r="D43" s="1824"/>
      <c r="E43" s="1824"/>
      <c r="F43" s="1824"/>
      <c r="G43" s="1389"/>
      <c r="H43" s="1292"/>
      <c r="I43" s="1389"/>
    </row>
    <row r="44" spans="1:13" s="1390" customFormat="1" x14ac:dyDescent="0.2">
      <c r="A44" s="1388"/>
      <c r="B44" s="1283"/>
      <c r="C44" s="1391"/>
      <c r="D44" s="1391"/>
      <c r="E44" s="1391"/>
      <c r="F44" s="1391"/>
      <c r="G44" s="1391"/>
      <c r="H44" s="1292"/>
      <c r="I44" s="1389"/>
      <c r="J44" s="1389"/>
      <c r="K44" s="1389"/>
      <c r="L44" s="1389"/>
      <c r="M44" s="1389"/>
    </row>
    <row r="45" spans="1:13" s="1390" customFormat="1" ht="15" x14ac:dyDescent="0.2">
      <c r="A45" s="1691" t="s">
        <v>1018</v>
      </c>
      <c r="B45" s="1691"/>
      <c r="C45" s="1391"/>
      <c r="D45" s="1391"/>
      <c r="E45" s="1391"/>
      <c r="F45" s="1391"/>
      <c r="G45" s="1391"/>
      <c r="H45" s="1292"/>
      <c r="I45" s="1389"/>
      <c r="J45" s="1389"/>
      <c r="K45" s="1389"/>
      <c r="L45" s="1389"/>
      <c r="M45" s="1389"/>
    </row>
    <row r="46" spans="1:13" s="1390" customFormat="1" x14ac:dyDescent="0.2">
      <c r="A46" s="1388"/>
      <c r="B46" s="1267"/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</row>
    <row r="47" spans="1:13" s="1390" customFormat="1" ht="15.95" customHeight="1" thickBot="1" x14ac:dyDescent="0.25">
      <c r="A47" s="1392"/>
      <c r="B47" s="1393"/>
      <c r="C47" s="1827" t="s">
        <v>1003</v>
      </c>
      <c r="D47" s="1828"/>
      <c r="E47" s="1828"/>
      <c r="F47" s="1828"/>
      <c r="G47" s="1324"/>
      <c r="H47" s="1389"/>
      <c r="I47" s="1389"/>
      <c r="J47" s="1389"/>
      <c r="K47" s="1389"/>
      <c r="L47" s="1389"/>
      <c r="M47" s="1389"/>
    </row>
    <row r="48" spans="1:13" s="1390" customFormat="1" ht="63" x14ac:dyDescent="0.2">
      <c r="A48" s="1392"/>
      <c r="B48" s="1393"/>
      <c r="C48" s="1394" t="s">
        <v>792</v>
      </c>
      <c r="D48" s="1394" t="s">
        <v>793</v>
      </c>
      <c r="E48" s="1394" t="s">
        <v>1004</v>
      </c>
      <c r="F48" s="1395" t="s">
        <v>453</v>
      </c>
      <c r="G48" s="1396"/>
      <c r="H48" s="1389"/>
      <c r="I48" s="1389"/>
      <c r="J48" s="1389"/>
      <c r="K48" s="1389"/>
      <c r="L48" s="1389"/>
      <c r="M48" s="1389"/>
    </row>
    <row r="49" spans="1:15" s="1390" customFormat="1" ht="13.5" thickBot="1" x14ac:dyDescent="0.25">
      <c r="A49" s="1829" t="s">
        <v>1005</v>
      </c>
      <c r="B49" s="1830"/>
      <c r="C49" s="1830"/>
      <c r="D49" s="1830"/>
      <c r="E49" s="1830"/>
      <c r="F49" s="1831"/>
      <c r="G49" s="1345"/>
      <c r="H49" s="1397"/>
      <c r="I49" s="1398"/>
      <c r="J49" s="1399"/>
      <c r="K49" s="1399"/>
      <c r="L49" s="1399"/>
      <c r="M49" s="1399"/>
      <c r="N49" s="1400"/>
      <c r="O49" s="1400"/>
    </row>
    <row r="50" spans="1:15" s="1390" customFormat="1" ht="13.5" thickBot="1" x14ac:dyDescent="0.25">
      <c r="A50" s="1346" t="s">
        <v>372</v>
      </c>
      <c r="B50" s="1347" t="s">
        <v>618</v>
      </c>
      <c r="C50" s="1348">
        <v>0</v>
      </c>
      <c r="D50" s="1169">
        <v>0</v>
      </c>
      <c r="E50" s="1169">
        <v>248800</v>
      </c>
      <c r="F50" s="1170">
        <v>0</v>
      </c>
      <c r="G50" s="1333"/>
      <c r="H50" s="1401"/>
      <c r="I50" s="1402"/>
      <c r="J50" s="1399"/>
      <c r="K50" s="1399"/>
      <c r="L50" s="1399"/>
      <c r="M50" s="1399"/>
      <c r="N50" s="1400"/>
      <c r="O50" s="1400"/>
    </row>
    <row r="51" spans="1:15" s="1390" customFormat="1" ht="13.5" thickBot="1" x14ac:dyDescent="0.25">
      <c r="A51" s="1829" t="s">
        <v>818</v>
      </c>
      <c r="B51" s="1830"/>
      <c r="C51" s="1830"/>
      <c r="D51" s="1830"/>
      <c r="E51" s="1830"/>
      <c r="F51" s="1831"/>
      <c r="G51" s="1345"/>
      <c r="H51" s="1401"/>
      <c r="I51" s="1399"/>
      <c r="J51" s="1399"/>
      <c r="K51" s="1399"/>
      <c r="L51" s="1399"/>
      <c r="M51" s="1399"/>
      <c r="N51" s="1400"/>
      <c r="O51" s="1400"/>
    </row>
    <row r="52" spans="1:15" s="1390" customFormat="1" ht="13.5" thickBot="1" x14ac:dyDescent="0.25">
      <c r="A52" s="1346" t="s">
        <v>372</v>
      </c>
      <c r="B52" s="1347" t="s">
        <v>798</v>
      </c>
      <c r="C52" s="1348">
        <v>0</v>
      </c>
      <c r="D52" s="1169">
        <v>0</v>
      </c>
      <c r="E52" s="1169">
        <v>0</v>
      </c>
      <c r="F52" s="1170">
        <v>217510</v>
      </c>
      <c r="G52" s="1333"/>
      <c r="H52" s="1401"/>
      <c r="I52" s="1402"/>
      <c r="J52" s="1399"/>
      <c r="K52" s="1399"/>
      <c r="L52" s="1399"/>
      <c r="M52" s="1399"/>
      <c r="N52" s="1400"/>
      <c r="O52" s="1400"/>
    </row>
    <row r="53" spans="1:15" s="1390" customFormat="1" ht="13.5" thickBot="1" x14ac:dyDescent="0.25">
      <c r="A53" s="1829" t="s">
        <v>454</v>
      </c>
      <c r="B53" s="1830"/>
      <c r="C53" s="1830"/>
      <c r="D53" s="1830"/>
      <c r="E53" s="1830"/>
      <c r="F53" s="1831"/>
      <c r="G53" s="1345"/>
      <c r="H53" s="1401"/>
      <c r="I53" s="1399"/>
      <c r="J53" s="1399"/>
      <c r="K53" s="1399"/>
      <c r="L53" s="1399"/>
      <c r="M53" s="1399"/>
      <c r="N53" s="1400"/>
      <c r="O53" s="1400"/>
    </row>
    <row r="54" spans="1:15" s="1390" customFormat="1" ht="13.5" thickBot="1" x14ac:dyDescent="0.25">
      <c r="A54" s="1346" t="s">
        <v>372</v>
      </c>
      <c r="B54" s="1347" t="s">
        <v>794</v>
      </c>
      <c r="C54" s="1348">
        <v>0</v>
      </c>
      <c r="D54" s="1169">
        <v>0</v>
      </c>
      <c r="E54" s="1169">
        <v>0</v>
      </c>
      <c r="F54" s="1170">
        <v>91491</v>
      </c>
      <c r="G54" s="1333"/>
      <c r="H54" s="1401"/>
      <c r="I54" s="1402"/>
      <c r="J54" s="1399"/>
      <c r="K54" s="1399"/>
      <c r="L54" s="1399"/>
      <c r="M54" s="1399"/>
      <c r="N54" s="1400"/>
      <c r="O54" s="1400"/>
    </row>
    <row r="55" spans="1:15" s="1390" customFormat="1" ht="13.5" thickBot="1" x14ac:dyDescent="0.25">
      <c r="A55" s="1154"/>
      <c r="B55" s="1349" t="s">
        <v>250</v>
      </c>
      <c r="C55" s="1350">
        <f>C50+C52+C54</f>
        <v>0</v>
      </c>
      <c r="D55" s="1350">
        <f t="shared" ref="D55:F55" si="2">D50+D52+D54</f>
        <v>0</v>
      </c>
      <c r="E55" s="1350">
        <f t="shared" si="2"/>
        <v>248800</v>
      </c>
      <c r="F55" s="1351">
        <f t="shared" si="2"/>
        <v>309001</v>
      </c>
      <c r="G55" s="1333"/>
      <c r="H55" s="1292"/>
      <c r="I55" s="1389"/>
      <c r="K55" s="1399"/>
    </row>
    <row r="56" spans="1:15" s="1390" customFormat="1" x14ac:dyDescent="0.2">
      <c r="A56" s="1388"/>
      <c r="B56" s="1283"/>
      <c r="C56" s="1391"/>
      <c r="D56" s="1391"/>
      <c r="E56" s="1391"/>
      <c r="F56" s="1391"/>
      <c r="G56" s="1391"/>
      <c r="H56" s="1292"/>
      <c r="I56" s="1389"/>
      <c r="J56" s="1389"/>
      <c r="K56" s="1389"/>
      <c r="L56" s="1389"/>
      <c r="M56" s="1389"/>
    </row>
    <row r="57" spans="1:15" s="1390" customFormat="1" x14ac:dyDescent="0.2">
      <c r="A57" s="1388"/>
      <c r="B57" s="1825" t="s">
        <v>1019</v>
      </c>
      <c r="C57" s="1826"/>
      <c r="D57" s="1826"/>
      <c r="E57" s="1826"/>
      <c r="F57" s="1826"/>
      <c r="G57" s="1391"/>
      <c r="H57" s="1292"/>
      <c r="I57" s="1389"/>
      <c r="J57" s="1389"/>
      <c r="K57" s="1389"/>
      <c r="L57" s="1389"/>
      <c r="M57" s="1389"/>
    </row>
    <row r="58" spans="1:15" s="1390" customFormat="1" x14ac:dyDescent="0.2">
      <c r="A58" s="1388"/>
      <c r="B58" s="1826"/>
      <c r="C58" s="1826"/>
      <c r="D58" s="1826"/>
      <c r="E58" s="1826"/>
      <c r="F58" s="1826"/>
      <c r="G58" s="1391"/>
      <c r="H58" s="1292"/>
      <c r="I58" s="1389"/>
      <c r="J58" s="1389"/>
      <c r="K58" s="1389"/>
      <c r="L58" s="1389"/>
      <c r="M58" s="1389"/>
    </row>
    <row r="59" spans="1:15" s="1390" customFormat="1" x14ac:dyDescent="0.2">
      <c r="A59" s="1388"/>
      <c r="B59" s="1826"/>
      <c r="C59" s="1826"/>
      <c r="D59" s="1826"/>
      <c r="E59" s="1826"/>
      <c r="F59" s="1826"/>
      <c r="G59" s="1391"/>
      <c r="H59" s="1292"/>
      <c r="I59" s="1389"/>
      <c r="J59" s="1389"/>
      <c r="K59" s="1389"/>
      <c r="L59" s="1389"/>
      <c r="M59" s="1389"/>
    </row>
    <row r="60" spans="1:15" s="1390" customFormat="1" x14ac:dyDescent="0.2">
      <c r="A60" s="1388"/>
      <c r="B60" s="1826"/>
      <c r="C60" s="1826"/>
      <c r="D60" s="1826"/>
      <c r="E60" s="1826"/>
      <c r="F60" s="1826"/>
      <c r="G60" s="1391"/>
      <c r="H60" s="1292"/>
      <c r="I60" s="1389"/>
      <c r="J60" s="1389"/>
      <c r="K60" s="1389"/>
      <c r="L60" s="1389"/>
      <c r="M60" s="1389"/>
    </row>
    <row r="61" spans="1:15" s="1390" customFormat="1" x14ac:dyDescent="0.2">
      <c r="A61" s="1388"/>
      <c r="B61" s="1826"/>
      <c r="C61" s="1826"/>
      <c r="D61" s="1826"/>
      <c r="E61" s="1826"/>
      <c r="F61" s="1826"/>
      <c r="G61" s="1391"/>
      <c r="H61" s="1292"/>
      <c r="I61" s="1389"/>
      <c r="J61" s="1389"/>
      <c r="K61" s="1389"/>
      <c r="L61" s="1389"/>
      <c r="M61" s="1389"/>
    </row>
    <row r="62" spans="1:15" s="1390" customFormat="1" x14ac:dyDescent="0.2">
      <c r="A62" s="1388"/>
      <c r="B62" s="1826"/>
      <c r="C62" s="1826"/>
      <c r="D62" s="1826"/>
      <c r="E62" s="1826"/>
      <c r="F62" s="1826"/>
      <c r="G62" s="1391"/>
      <c r="H62" s="1292"/>
      <c r="I62" s="1389"/>
      <c r="J62" s="1389"/>
      <c r="K62" s="1389"/>
      <c r="L62" s="1389"/>
      <c r="M62" s="1389"/>
    </row>
    <row r="63" spans="1:15" s="1390" customFormat="1" x14ac:dyDescent="0.2">
      <c r="A63" s="1388"/>
      <c r="B63" s="1403"/>
      <c r="C63" s="1403"/>
      <c r="D63" s="1403"/>
      <c r="E63" s="1403"/>
      <c r="F63" s="1403"/>
      <c r="G63" s="1391"/>
      <c r="H63" s="1292"/>
      <c r="I63" s="1389"/>
      <c r="J63" s="1389"/>
      <c r="K63" s="1389"/>
      <c r="L63" s="1389"/>
      <c r="M63" s="1389"/>
    </row>
    <row r="64" spans="1:15" ht="15.95" customHeight="1" x14ac:dyDescent="0.2"/>
    <row r="65" ht="15.95" customHeight="1" x14ac:dyDescent="0.2"/>
    <row r="66" ht="15.9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80" ht="10.5" customHeight="1" x14ac:dyDescent="0.2"/>
  </sheetData>
  <mergeCells count="10">
    <mergeCell ref="B21:F26"/>
    <mergeCell ref="C2:F2"/>
    <mergeCell ref="B13:F16"/>
    <mergeCell ref="B57:F62"/>
    <mergeCell ref="B40:F43"/>
    <mergeCell ref="C29:F29"/>
    <mergeCell ref="C47:F47"/>
    <mergeCell ref="A49:F49"/>
    <mergeCell ref="A51:F51"/>
    <mergeCell ref="A53:F5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D22"/>
  <sheetViews>
    <sheetView workbookViewId="0"/>
  </sheetViews>
  <sheetFormatPr defaultRowHeight="10.5" x14ac:dyDescent="0.2"/>
  <cols>
    <col min="1" max="1" width="3.7109375" style="1293" customWidth="1"/>
    <col min="2" max="3" width="27.28515625" style="1374" customWidth="1"/>
    <col min="4" max="4" width="26.7109375" style="1374" customWidth="1"/>
    <col min="5" max="5" width="22" style="1374" customWidth="1"/>
    <col min="6" max="16384" width="9.140625" style="1374"/>
  </cols>
  <sheetData>
    <row r="1" spans="1:4" s="1686" customFormat="1" ht="15" x14ac:dyDescent="0.2">
      <c r="A1" s="1691" t="s">
        <v>1327</v>
      </c>
      <c r="B1" s="1691"/>
    </row>
    <row r="2" spans="1:4" ht="28.5" customHeight="1" x14ac:dyDescent="0.2">
      <c r="A2" s="1413"/>
      <c r="B2" s="1414"/>
      <c r="C2" s="1352" t="s">
        <v>1154</v>
      </c>
      <c r="D2" s="1247" t="s">
        <v>1003</v>
      </c>
    </row>
    <row r="3" spans="1:4" ht="15" customHeight="1" x14ac:dyDescent="0.2">
      <c r="A3" s="1353" t="s">
        <v>372</v>
      </c>
      <c r="B3" s="1354" t="s">
        <v>800</v>
      </c>
      <c r="C3" s="1355">
        <v>367235</v>
      </c>
      <c r="D3" s="1356">
        <v>366006</v>
      </c>
    </row>
    <row r="4" spans="1:4" ht="15" customHeight="1" x14ac:dyDescent="0.2">
      <c r="A4" s="1353" t="s">
        <v>373</v>
      </c>
      <c r="B4" s="1357" t="s">
        <v>1006</v>
      </c>
      <c r="C4" s="1358">
        <v>0</v>
      </c>
      <c r="D4" s="1150">
        <v>0</v>
      </c>
    </row>
    <row r="5" spans="1:4" ht="15" customHeight="1" x14ac:dyDescent="0.2">
      <c r="A5" s="1353" t="s">
        <v>374</v>
      </c>
      <c r="B5" s="1357" t="s">
        <v>799</v>
      </c>
      <c r="C5" s="1358">
        <v>252000</v>
      </c>
      <c r="D5" s="1150">
        <v>252000</v>
      </c>
    </row>
    <row r="6" spans="1:4" ht="15" customHeight="1" x14ac:dyDescent="0.2">
      <c r="A6" s="1353" t="s">
        <v>375</v>
      </c>
      <c r="B6" s="1357" t="s">
        <v>821</v>
      </c>
      <c r="C6" s="1358">
        <v>0</v>
      </c>
      <c r="D6" s="1150">
        <v>216000</v>
      </c>
    </row>
    <row r="7" spans="1:4" ht="15" customHeight="1" x14ac:dyDescent="0.2">
      <c r="A7" s="1353" t="s">
        <v>376</v>
      </c>
      <c r="B7" s="1357" t="s">
        <v>1325</v>
      </c>
      <c r="C7" s="1358">
        <v>0</v>
      </c>
      <c r="D7" s="1150">
        <v>0</v>
      </c>
    </row>
    <row r="8" spans="1:4" ht="15" customHeight="1" x14ac:dyDescent="0.2">
      <c r="A8" s="1353" t="s">
        <v>377</v>
      </c>
      <c r="B8" s="1359" t="s">
        <v>882</v>
      </c>
      <c r="C8" s="1360">
        <v>0</v>
      </c>
      <c r="D8" s="1361">
        <v>0</v>
      </c>
    </row>
    <row r="9" spans="1:4" ht="15" customHeight="1" x14ac:dyDescent="0.2">
      <c r="A9" s="1353" t="s">
        <v>378</v>
      </c>
      <c r="B9" s="1362" t="s">
        <v>62</v>
      </c>
      <c r="C9" s="1358">
        <v>216000</v>
      </c>
      <c r="D9" s="1150">
        <v>216000</v>
      </c>
    </row>
    <row r="10" spans="1:4" ht="15" customHeight="1" x14ac:dyDescent="0.2">
      <c r="A10" s="1353" t="s">
        <v>638</v>
      </c>
      <c r="B10" s="1362" t="s">
        <v>801</v>
      </c>
      <c r="C10" s="1358">
        <v>220225</v>
      </c>
      <c r="D10" s="1150">
        <v>220202</v>
      </c>
    </row>
    <row r="11" spans="1:4" ht="15" customHeight="1" x14ac:dyDescent="0.2">
      <c r="A11" s="1353" t="s">
        <v>639</v>
      </c>
      <c r="B11" s="1357" t="s">
        <v>1007</v>
      </c>
      <c r="C11" s="1358">
        <v>221435</v>
      </c>
      <c r="D11" s="1150">
        <v>54906</v>
      </c>
    </row>
    <row r="12" spans="1:4" ht="15" customHeight="1" x14ac:dyDescent="0.2">
      <c r="A12" s="1353" t="s">
        <v>46</v>
      </c>
      <c r="B12" s="1362" t="s">
        <v>802</v>
      </c>
      <c r="C12" s="1358">
        <v>221435</v>
      </c>
      <c r="D12" s="1150">
        <v>221406</v>
      </c>
    </row>
    <row r="13" spans="1:4" ht="15" customHeight="1" x14ac:dyDescent="0.2">
      <c r="A13" s="1353" t="s">
        <v>47</v>
      </c>
      <c r="B13" s="1357" t="s">
        <v>618</v>
      </c>
      <c r="C13" s="1358">
        <v>149435</v>
      </c>
      <c r="D13" s="1150">
        <v>138522</v>
      </c>
    </row>
    <row r="14" spans="1:4" ht="15" customHeight="1" thickBot="1" x14ac:dyDescent="0.25">
      <c r="A14" s="1353" t="s">
        <v>48</v>
      </c>
      <c r="B14" s="1376" t="s">
        <v>803</v>
      </c>
      <c r="C14" s="1364">
        <v>216000</v>
      </c>
      <c r="D14" s="1153">
        <v>198000</v>
      </c>
    </row>
    <row r="15" spans="1:4" ht="15" customHeight="1" x14ac:dyDescent="0.2">
      <c r="A15" s="1363"/>
      <c r="B15" s="1354" t="s">
        <v>1278</v>
      </c>
      <c r="C15" s="1355">
        <v>0</v>
      </c>
      <c r="D15" s="1377">
        <v>184500</v>
      </c>
    </row>
    <row r="16" spans="1:4" ht="14.25" customHeight="1" thickBot="1" x14ac:dyDescent="0.25">
      <c r="A16" s="1353"/>
      <c r="B16" s="1362" t="s">
        <v>1279</v>
      </c>
      <c r="C16" s="1358">
        <v>0</v>
      </c>
      <c r="D16" s="1150">
        <v>54000</v>
      </c>
    </row>
    <row r="17" spans="1:4" ht="15" customHeight="1" thickBot="1" x14ac:dyDescent="0.25">
      <c r="A17" s="1309"/>
      <c r="B17" s="1338" t="s">
        <v>250</v>
      </c>
      <c r="C17" s="1339">
        <f>SUM(C3:C16)</f>
        <v>1863765</v>
      </c>
      <c r="D17" s="1311">
        <f>SUM(D3:D16)</f>
        <v>2121542</v>
      </c>
    </row>
    <row r="18" spans="1:4" x14ac:dyDescent="0.2">
      <c r="D18" s="1365"/>
    </row>
    <row r="19" spans="1:4" x14ac:dyDescent="0.2">
      <c r="B19" s="1694" t="s">
        <v>1326</v>
      </c>
      <c r="C19" s="1694"/>
      <c r="D19" s="1695"/>
    </row>
    <row r="20" spans="1:4" ht="10.5" customHeight="1" x14ac:dyDescent="0.2">
      <c r="B20" s="1832" t="s">
        <v>1287</v>
      </c>
      <c r="C20" s="1834"/>
      <c r="D20" s="1834"/>
    </row>
    <row r="21" spans="1:4" ht="10.5" customHeight="1" x14ac:dyDescent="0.2">
      <c r="B21" s="1832" t="s">
        <v>1288</v>
      </c>
      <c r="C21" s="1833"/>
      <c r="D21" s="1833"/>
    </row>
    <row r="22" spans="1:4" x14ac:dyDescent="0.2">
      <c r="B22" s="1375"/>
    </row>
  </sheetData>
  <mergeCells count="2">
    <mergeCell ref="B21:D21"/>
    <mergeCell ref="B20:D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>
    <pageSetUpPr fitToPage="1"/>
  </sheetPr>
  <dimension ref="A1:IU34"/>
  <sheetViews>
    <sheetView workbookViewId="0"/>
  </sheetViews>
  <sheetFormatPr defaultRowHeight="15" x14ac:dyDescent="0.25"/>
  <cols>
    <col min="1" max="1" width="82" style="1514" customWidth="1"/>
    <col min="2" max="3" width="14.7109375" style="1514" customWidth="1"/>
    <col min="4" max="16384" width="9.140625" style="1514"/>
  </cols>
  <sheetData>
    <row r="1" spans="1:5" ht="24" customHeight="1" x14ac:dyDescent="0.25">
      <c r="A1" s="1691" t="s">
        <v>1328</v>
      </c>
    </row>
    <row r="2" spans="1:5" x14ac:dyDescent="0.25">
      <c r="A2" s="1579" t="s">
        <v>380</v>
      </c>
      <c r="B2" s="1580" t="s">
        <v>1108</v>
      </c>
      <c r="C2" s="1581" t="s">
        <v>968</v>
      </c>
    </row>
    <row r="3" spans="1:5" x14ac:dyDescent="0.25">
      <c r="A3" s="1582" t="s">
        <v>1044</v>
      </c>
      <c r="B3" s="1583">
        <v>9914535</v>
      </c>
      <c r="C3" s="1584">
        <v>8142307</v>
      </c>
    </row>
    <row r="4" spans="1:5" ht="17.100000000000001" customHeight="1" x14ac:dyDescent="0.25">
      <c r="A4" s="1585" t="s">
        <v>1175</v>
      </c>
      <c r="B4" s="1586">
        <v>11970593</v>
      </c>
      <c r="C4" s="1587">
        <v>9750540.3140000012</v>
      </c>
    </row>
    <row r="5" spans="1:5" ht="24.95" customHeight="1" x14ac:dyDescent="0.25">
      <c r="A5" s="1659" t="s">
        <v>1176</v>
      </c>
      <c r="B5" s="1656">
        <f>B6+B7+B8</f>
        <v>59069848</v>
      </c>
      <c r="C5" s="1652">
        <v>56601711</v>
      </c>
    </row>
    <row r="6" spans="1:5" ht="17.100000000000001" customHeight="1" x14ac:dyDescent="0.25">
      <c r="A6" s="1660" t="s">
        <v>1272</v>
      </c>
      <c r="B6" s="1657">
        <v>11718792</v>
      </c>
      <c r="C6" s="1646">
        <v>12987810</v>
      </c>
    </row>
    <row r="7" spans="1:5" ht="17.100000000000001" customHeight="1" x14ac:dyDescent="0.25">
      <c r="A7" s="1660" t="s">
        <v>1273</v>
      </c>
      <c r="B7" s="1657">
        <v>47350835</v>
      </c>
      <c r="C7" s="1646">
        <v>43613901</v>
      </c>
    </row>
    <row r="8" spans="1:5" ht="21" customHeight="1" x14ac:dyDescent="0.25">
      <c r="A8" s="1660" t="s">
        <v>1277</v>
      </c>
      <c r="B8" s="1657">
        <v>221</v>
      </c>
      <c r="C8" s="1646">
        <v>0</v>
      </c>
    </row>
    <row r="9" spans="1:5" ht="17.100000000000001" customHeight="1" x14ac:dyDescent="0.25">
      <c r="A9" s="1661" t="s">
        <v>1177</v>
      </c>
      <c r="B9" s="1657">
        <v>0</v>
      </c>
      <c r="C9" s="1646">
        <v>0</v>
      </c>
    </row>
    <row r="10" spans="1:5" ht="17.100000000000001" customHeight="1" x14ac:dyDescent="0.25">
      <c r="A10" s="1661" t="s">
        <v>1178</v>
      </c>
      <c r="B10" s="1657">
        <v>945380</v>
      </c>
      <c r="C10" s="1646">
        <v>1002192</v>
      </c>
    </row>
    <row r="11" spans="1:5" ht="17.100000000000001" customHeight="1" x14ac:dyDescent="0.25">
      <c r="A11" s="1661" t="s">
        <v>1179</v>
      </c>
      <c r="B11" s="1657">
        <v>6362805</v>
      </c>
      <c r="C11" s="1646">
        <v>6413869</v>
      </c>
    </row>
    <row r="12" spans="1:5" ht="17.100000000000001" customHeight="1" x14ac:dyDescent="0.25">
      <c r="A12" s="1661" t="s">
        <v>1180</v>
      </c>
      <c r="B12" s="1657">
        <v>0</v>
      </c>
      <c r="C12" s="1646">
        <v>0</v>
      </c>
    </row>
    <row r="13" spans="1:5" ht="17.100000000000001" customHeight="1" x14ac:dyDescent="0.25">
      <c r="A13" s="1661" t="s">
        <v>1181</v>
      </c>
      <c r="B13" s="1657">
        <v>262151</v>
      </c>
      <c r="C13" s="1646">
        <v>266809</v>
      </c>
    </row>
    <row r="14" spans="1:5" ht="17.100000000000001" customHeight="1" x14ac:dyDescent="0.25">
      <c r="A14" s="1661" t="s">
        <v>1182</v>
      </c>
      <c r="B14" s="1657">
        <v>0</v>
      </c>
      <c r="C14" s="1646">
        <v>0</v>
      </c>
    </row>
    <row r="15" spans="1:5" ht="17.100000000000001" customHeight="1" x14ac:dyDescent="0.25">
      <c r="A15" s="1662" t="s">
        <v>1183</v>
      </c>
      <c r="B15" s="1658">
        <v>2751559</v>
      </c>
      <c r="C15" s="1589">
        <v>2215316</v>
      </c>
    </row>
    <row r="16" spans="1:5" ht="17.100000000000001" customHeight="1" thickBot="1" x14ac:dyDescent="0.3">
      <c r="A16" s="1585" t="s">
        <v>1184</v>
      </c>
      <c r="B16" s="1586">
        <f>B5+B9+B10+B11+B12+B13+B15</f>
        <v>69391743</v>
      </c>
      <c r="C16" s="1587">
        <v>66499896.568000004</v>
      </c>
      <c r="E16" s="1545"/>
    </row>
    <row r="17" spans="1:255" ht="17.100000000000001" customHeight="1" thickBot="1" x14ac:dyDescent="0.3">
      <c r="A17" s="1591" t="s">
        <v>1185</v>
      </c>
      <c r="B17" s="1592">
        <f>B3/B16</f>
        <v>0.14287773402665502</v>
      </c>
      <c r="C17" s="1593">
        <v>0.12244089925273823</v>
      </c>
    </row>
    <row r="18" spans="1:255" ht="17.100000000000001" customHeight="1" x14ac:dyDescent="0.25">
      <c r="A18" s="1594" t="s">
        <v>1186</v>
      </c>
      <c r="B18" s="1580">
        <f>B4/B16</f>
        <v>0.172507455245792</v>
      </c>
      <c r="C18" s="1595">
        <v>0.1466248944316704</v>
      </c>
    </row>
    <row r="19" spans="1:255" ht="17.100000000000001" customHeight="1" thickBot="1" x14ac:dyDescent="0.3">
      <c r="A19" s="1596" t="s">
        <v>1187</v>
      </c>
      <c r="B19" s="1597">
        <v>4385686</v>
      </c>
      <c r="C19" s="1598">
        <v>4353360</v>
      </c>
    </row>
    <row r="20" spans="1:255" ht="17.100000000000001" customHeight="1" x14ac:dyDescent="0.25"/>
    <row r="21" spans="1:255" s="1600" customFormat="1" ht="35.1" customHeight="1" x14ac:dyDescent="0.2">
      <c r="A21" s="1599"/>
      <c r="B21" s="1599"/>
      <c r="C21" s="1599"/>
      <c r="D21" s="1599"/>
      <c r="E21" s="1599"/>
      <c r="F21" s="1599"/>
      <c r="G21" s="1599"/>
      <c r="H21" s="1599"/>
      <c r="I21" s="1599"/>
      <c r="J21" s="1599"/>
      <c r="K21" s="1599"/>
      <c r="L21" s="1599"/>
      <c r="M21" s="1599"/>
      <c r="N21" s="1599"/>
      <c r="O21" s="1599"/>
      <c r="P21" s="1599"/>
      <c r="Q21" s="1599"/>
      <c r="R21" s="1599"/>
      <c r="S21" s="1599"/>
      <c r="T21" s="1599"/>
      <c r="U21" s="1599"/>
      <c r="V21" s="1599"/>
      <c r="W21" s="1599"/>
      <c r="X21" s="1599"/>
      <c r="Y21" s="1599"/>
      <c r="Z21" s="1599"/>
      <c r="AA21" s="1599"/>
      <c r="AB21" s="1599"/>
      <c r="AC21" s="1599"/>
      <c r="AD21" s="1599"/>
      <c r="AE21" s="1599"/>
      <c r="AF21" s="1599"/>
      <c r="AG21" s="1599"/>
      <c r="AH21" s="1599"/>
      <c r="AI21" s="1599"/>
      <c r="AJ21" s="1599"/>
      <c r="AK21" s="1599"/>
      <c r="AL21" s="1599"/>
      <c r="AM21" s="1599"/>
      <c r="AN21" s="1599"/>
      <c r="AO21" s="1599"/>
      <c r="AP21" s="1599"/>
      <c r="AQ21" s="1599"/>
      <c r="AR21" s="1599"/>
      <c r="AS21" s="1599"/>
      <c r="AT21" s="1599"/>
      <c r="AU21" s="1599"/>
      <c r="AV21" s="1599"/>
      <c r="AW21" s="1599"/>
      <c r="AX21" s="1599"/>
      <c r="AY21" s="1599"/>
      <c r="AZ21" s="1599"/>
      <c r="BA21" s="1599"/>
      <c r="BB21" s="1599"/>
      <c r="BC21" s="1599"/>
      <c r="BD21" s="1599"/>
      <c r="BE21" s="1599"/>
      <c r="BF21" s="1599"/>
      <c r="BG21" s="1599"/>
      <c r="BH21" s="1599"/>
      <c r="BI21" s="1599"/>
      <c r="BJ21" s="1599"/>
      <c r="BK21" s="1599"/>
      <c r="BL21" s="1599"/>
      <c r="BM21" s="1599"/>
      <c r="BN21" s="1599"/>
      <c r="BO21" s="1599"/>
      <c r="BP21" s="1599"/>
      <c r="BQ21" s="1599"/>
      <c r="BR21" s="1599"/>
      <c r="BS21" s="1599"/>
      <c r="BT21" s="1599"/>
      <c r="BU21" s="1599"/>
      <c r="BV21" s="1599"/>
      <c r="BW21" s="1599"/>
      <c r="BX21" s="1599"/>
      <c r="BY21" s="1599"/>
      <c r="BZ21" s="1599"/>
      <c r="CA21" s="1599"/>
      <c r="CB21" s="1599"/>
      <c r="CC21" s="1599"/>
      <c r="CD21" s="1599"/>
      <c r="CE21" s="1599"/>
      <c r="CF21" s="1599"/>
      <c r="CG21" s="1599"/>
      <c r="CH21" s="1599"/>
      <c r="CI21" s="1599"/>
      <c r="CJ21" s="1599"/>
      <c r="CK21" s="1599"/>
      <c r="CL21" s="1599"/>
      <c r="CM21" s="1599"/>
      <c r="CN21" s="1599"/>
      <c r="CO21" s="1599"/>
      <c r="CP21" s="1599"/>
      <c r="CQ21" s="1599"/>
      <c r="CR21" s="1599"/>
      <c r="CS21" s="1599"/>
      <c r="CT21" s="1599"/>
      <c r="CU21" s="1599"/>
      <c r="CV21" s="1599"/>
      <c r="CW21" s="1599"/>
      <c r="CX21" s="1599"/>
      <c r="CY21" s="1599"/>
      <c r="CZ21" s="1599"/>
      <c r="DA21" s="1599"/>
      <c r="DB21" s="1599"/>
      <c r="DC21" s="1599"/>
      <c r="DD21" s="1599"/>
      <c r="DE21" s="1599"/>
      <c r="DF21" s="1599"/>
      <c r="DG21" s="1599"/>
      <c r="DH21" s="1599"/>
      <c r="DI21" s="1599"/>
      <c r="DJ21" s="1599"/>
      <c r="DK21" s="1599"/>
      <c r="DL21" s="1599"/>
      <c r="DM21" s="1599"/>
      <c r="DN21" s="1599"/>
      <c r="DO21" s="1599"/>
      <c r="DP21" s="1599"/>
      <c r="DQ21" s="1599"/>
      <c r="DR21" s="1599"/>
      <c r="DS21" s="1599"/>
      <c r="DT21" s="1599"/>
      <c r="DU21" s="1599"/>
      <c r="DV21" s="1599"/>
      <c r="DW21" s="1599"/>
      <c r="DX21" s="1599"/>
      <c r="DY21" s="1599"/>
      <c r="DZ21" s="1599"/>
      <c r="EA21" s="1599"/>
      <c r="EB21" s="1599"/>
      <c r="EC21" s="1599"/>
      <c r="ED21" s="1599"/>
      <c r="EE21" s="1599"/>
      <c r="EF21" s="1599"/>
      <c r="EG21" s="1599"/>
      <c r="EH21" s="1599"/>
      <c r="EI21" s="1599"/>
      <c r="EJ21" s="1599"/>
      <c r="EK21" s="1599"/>
      <c r="EL21" s="1599"/>
      <c r="EM21" s="1599"/>
      <c r="EN21" s="1599"/>
      <c r="EO21" s="1599"/>
      <c r="EP21" s="1599"/>
      <c r="EQ21" s="1599"/>
      <c r="ER21" s="1599"/>
      <c r="ES21" s="1599"/>
      <c r="ET21" s="1599"/>
      <c r="EU21" s="1599"/>
      <c r="EV21" s="1599"/>
      <c r="EW21" s="1599"/>
      <c r="EX21" s="1599"/>
      <c r="EY21" s="1599"/>
      <c r="EZ21" s="1599"/>
      <c r="FA21" s="1599"/>
      <c r="FB21" s="1599"/>
      <c r="FC21" s="1599"/>
      <c r="FD21" s="1599"/>
      <c r="FE21" s="1599"/>
      <c r="FF21" s="1599"/>
      <c r="FG21" s="1599"/>
      <c r="FH21" s="1599"/>
      <c r="FI21" s="1599"/>
      <c r="FJ21" s="1599"/>
      <c r="FK21" s="1599"/>
      <c r="FL21" s="1599"/>
      <c r="FM21" s="1599"/>
      <c r="FN21" s="1599"/>
      <c r="FO21" s="1599"/>
      <c r="FP21" s="1599"/>
      <c r="FQ21" s="1599"/>
      <c r="FR21" s="1599"/>
      <c r="FS21" s="1599"/>
      <c r="FT21" s="1599"/>
      <c r="FU21" s="1599"/>
      <c r="FV21" s="1599"/>
      <c r="FW21" s="1599"/>
      <c r="FX21" s="1599"/>
      <c r="FY21" s="1599"/>
      <c r="FZ21" s="1599"/>
      <c r="GA21" s="1599"/>
      <c r="GB21" s="1599"/>
      <c r="GC21" s="1599"/>
      <c r="GD21" s="1599"/>
      <c r="GE21" s="1599"/>
      <c r="GF21" s="1599"/>
      <c r="GG21" s="1599"/>
      <c r="GH21" s="1599"/>
      <c r="GI21" s="1599"/>
      <c r="GJ21" s="1599"/>
      <c r="GK21" s="1599"/>
      <c r="GL21" s="1599"/>
      <c r="GM21" s="1599"/>
      <c r="GN21" s="1599"/>
      <c r="GO21" s="1599"/>
      <c r="GP21" s="1599"/>
      <c r="GQ21" s="1599"/>
      <c r="GR21" s="1599"/>
      <c r="GS21" s="1599"/>
      <c r="GT21" s="1599"/>
      <c r="GU21" s="1599"/>
      <c r="GV21" s="1599"/>
      <c r="GW21" s="1599"/>
      <c r="GX21" s="1599"/>
      <c r="GY21" s="1599"/>
      <c r="GZ21" s="1599"/>
      <c r="HA21" s="1599"/>
      <c r="HB21" s="1599"/>
      <c r="HC21" s="1599"/>
      <c r="HD21" s="1599"/>
      <c r="HE21" s="1599"/>
      <c r="HF21" s="1599"/>
      <c r="HG21" s="1599"/>
      <c r="HH21" s="1599"/>
      <c r="HI21" s="1599"/>
      <c r="HJ21" s="1599"/>
      <c r="HK21" s="1599"/>
      <c r="HL21" s="1599"/>
      <c r="HM21" s="1599"/>
      <c r="HN21" s="1599"/>
      <c r="HO21" s="1599"/>
      <c r="HP21" s="1599"/>
      <c r="HQ21" s="1599"/>
      <c r="HR21" s="1599"/>
      <c r="HS21" s="1599"/>
      <c r="HT21" s="1599"/>
      <c r="HU21" s="1599"/>
      <c r="HV21" s="1599"/>
      <c r="HW21" s="1599"/>
      <c r="HX21" s="1599"/>
      <c r="HY21" s="1599"/>
      <c r="HZ21" s="1599"/>
      <c r="IA21" s="1599"/>
      <c r="IB21" s="1599"/>
      <c r="IC21" s="1599"/>
      <c r="ID21" s="1599"/>
      <c r="IE21" s="1599"/>
      <c r="IF21" s="1599"/>
      <c r="IG21" s="1599"/>
      <c r="IH21" s="1599"/>
      <c r="II21" s="1599"/>
      <c r="IJ21" s="1599"/>
      <c r="IK21" s="1599"/>
      <c r="IL21" s="1599"/>
      <c r="IM21" s="1599"/>
      <c r="IN21" s="1599"/>
      <c r="IO21" s="1599"/>
      <c r="IP21" s="1599"/>
      <c r="IQ21" s="1599"/>
      <c r="IR21" s="1599"/>
      <c r="IS21" s="1599"/>
      <c r="IT21" s="1599"/>
      <c r="IU21" s="1599"/>
    </row>
    <row r="22" spans="1:255" ht="17.100000000000001" customHeight="1" x14ac:dyDescent="0.25"/>
    <row r="23" spans="1:255" ht="17.100000000000001" customHeight="1" x14ac:dyDescent="0.25"/>
    <row r="24" spans="1:255" ht="17.100000000000001" customHeight="1" x14ac:dyDescent="0.25"/>
    <row r="25" spans="1:255" ht="24.95" customHeight="1" x14ac:dyDescent="0.25"/>
    <row r="26" spans="1:255" ht="17.100000000000001" customHeight="1" x14ac:dyDescent="0.25"/>
    <row r="27" spans="1:255" ht="17.100000000000001" customHeight="1" x14ac:dyDescent="0.25"/>
    <row r="28" spans="1:255" ht="17.100000000000001" customHeight="1" x14ac:dyDescent="0.25"/>
    <row r="29" spans="1:255" ht="17.100000000000001" customHeight="1" x14ac:dyDescent="0.25"/>
    <row r="30" spans="1:255" ht="17.100000000000001" customHeight="1" x14ac:dyDescent="0.25"/>
    <row r="31" spans="1:255" ht="15" customHeight="1" x14ac:dyDescent="0.25"/>
    <row r="32" spans="1:255" ht="15" customHeight="1" x14ac:dyDescent="0.25"/>
    <row r="33" ht="15" customHeight="1" x14ac:dyDescent="0.25"/>
    <row r="34" ht="15" customHeight="1" x14ac:dyDescent="0.25"/>
  </sheetData>
  <phoneticPr fontId="2" type="noConversion"/>
  <pageMargins left="0.46" right="0.75" top="1" bottom="1" header="0.5" footer="0.5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32"/>
  <sheetViews>
    <sheetView workbookViewId="0">
      <selection activeCell="A12" sqref="A12"/>
    </sheetView>
  </sheetViews>
  <sheetFormatPr defaultRowHeight="13.5" x14ac:dyDescent="0.2"/>
  <cols>
    <col min="1" max="1" width="43.28515625" style="1186" customWidth="1"/>
    <col min="2" max="7" width="14.7109375" style="1186" customWidth="1"/>
    <col min="8" max="8" width="9.140625" style="1186"/>
    <col min="9" max="9" width="9.5703125" style="1186" bestFit="1" customWidth="1"/>
    <col min="10" max="10" width="12.5703125" style="1186" customWidth="1"/>
    <col min="11" max="16384" width="9.140625" style="1186"/>
  </cols>
  <sheetData>
    <row r="1" spans="1:11" ht="12" customHeight="1" x14ac:dyDescent="0.2">
      <c r="A1" s="1184" t="s">
        <v>860</v>
      </c>
      <c r="B1" s="1185"/>
      <c r="C1" s="1185"/>
      <c r="D1" s="1185"/>
      <c r="E1" s="1185"/>
      <c r="F1" s="1185"/>
      <c r="G1" s="1185"/>
    </row>
    <row r="2" spans="1:11" ht="12" customHeight="1" x14ac:dyDescent="0.2">
      <c r="A2" s="1714" t="s">
        <v>1117</v>
      </c>
      <c r="B2" s="1715"/>
      <c r="C2" s="1715"/>
      <c r="D2" s="1185"/>
      <c r="E2" s="1185"/>
      <c r="F2" s="1185"/>
      <c r="G2" s="1185"/>
    </row>
    <row r="3" spans="1:11" ht="12" customHeight="1" x14ac:dyDescent="0.2">
      <c r="A3" s="1184" t="s">
        <v>70</v>
      </c>
      <c r="B3" s="1185"/>
      <c r="C3" s="1185"/>
      <c r="D3" s="1185"/>
      <c r="E3" s="1185"/>
      <c r="F3" s="1185"/>
      <c r="G3" s="1185"/>
    </row>
    <row r="4" spans="1:11" ht="39.950000000000003" customHeight="1" thickBot="1" x14ac:dyDescent="0.25">
      <c r="A4" s="1187"/>
      <c r="B4" s="1718" t="s">
        <v>283</v>
      </c>
      <c r="C4" s="1719"/>
      <c r="D4" s="1718" t="s">
        <v>71</v>
      </c>
      <c r="E4" s="1718" t="s">
        <v>510</v>
      </c>
      <c r="F4" s="1718" t="s">
        <v>458</v>
      </c>
      <c r="G4" s="1716" t="s">
        <v>459</v>
      </c>
    </row>
    <row r="5" spans="1:11" ht="39.950000000000003" customHeight="1" thickBot="1" x14ac:dyDescent="0.25">
      <c r="A5" s="1188"/>
      <c r="B5" s="1189" t="s">
        <v>966</v>
      </c>
      <c r="C5" s="1189" t="s">
        <v>967</v>
      </c>
      <c r="D5" s="1720"/>
      <c r="E5" s="1720"/>
      <c r="F5" s="1720"/>
      <c r="G5" s="1717"/>
    </row>
    <row r="6" spans="1:11" ht="15" customHeight="1" thickBot="1" x14ac:dyDescent="0.25">
      <c r="A6" s="1190" t="s">
        <v>496</v>
      </c>
      <c r="B6" s="1191">
        <f>SUM(B7:B8)</f>
        <v>755179</v>
      </c>
      <c r="C6" s="1191">
        <f>SUM(C7:C8)</f>
        <v>191746</v>
      </c>
      <c r="D6" s="1191">
        <f>SUM(D7:D8)</f>
        <v>1565578</v>
      </c>
      <c r="E6" s="1191">
        <f>SUM(E7:E8)</f>
        <v>-1130</v>
      </c>
      <c r="F6" s="1191">
        <f t="shared" ref="F6:F20" si="0">SUM(B6:E6)</f>
        <v>2511373</v>
      </c>
      <c r="G6" s="1192">
        <f>F6</f>
        <v>2511373</v>
      </c>
      <c r="I6" s="1193"/>
      <c r="J6" s="1194"/>
      <c r="K6" s="1193"/>
    </row>
    <row r="7" spans="1:11" s="1198" customFormat="1" ht="15" customHeight="1" x14ac:dyDescent="0.2">
      <c r="A7" s="1195" t="s">
        <v>72</v>
      </c>
      <c r="B7" s="1196">
        <v>749959</v>
      </c>
      <c r="C7" s="1196">
        <v>607685</v>
      </c>
      <c r="D7" s="1196">
        <v>1151618</v>
      </c>
      <c r="E7" s="1196">
        <v>2111</v>
      </c>
      <c r="F7" s="1196">
        <v>2511373</v>
      </c>
      <c r="G7" s="1197"/>
      <c r="I7" s="1199"/>
      <c r="J7" s="1194"/>
      <c r="K7" s="1199"/>
    </row>
    <row r="8" spans="1:11" s="1198" customFormat="1" ht="15" customHeight="1" thickBot="1" x14ac:dyDescent="0.25">
      <c r="A8" s="1200" t="s">
        <v>73</v>
      </c>
      <c r="B8" s="1201">
        <v>5220</v>
      </c>
      <c r="C8" s="1201">
        <v>-415939</v>
      </c>
      <c r="D8" s="1201">
        <v>413960</v>
      </c>
      <c r="E8" s="1201">
        <v>-3241</v>
      </c>
      <c r="F8" s="1201">
        <v>0</v>
      </c>
      <c r="G8" s="1202"/>
      <c r="I8" s="1199"/>
      <c r="J8" s="1194"/>
      <c r="K8" s="1199"/>
    </row>
    <row r="9" spans="1:11" s="1198" customFormat="1" ht="15" customHeight="1" thickBot="1" x14ac:dyDescent="0.25">
      <c r="A9" s="1203" t="s">
        <v>499</v>
      </c>
      <c r="B9" s="1204">
        <v>376722</v>
      </c>
      <c r="C9" s="1204">
        <v>-1804</v>
      </c>
      <c r="D9" s="1204">
        <v>507286</v>
      </c>
      <c r="E9" s="1204">
        <v>14972</v>
      </c>
      <c r="F9" s="1204">
        <v>897176</v>
      </c>
      <c r="G9" s="1205">
        <f>F9</f>
        <v>897176</v>
      </c>
      <c r="I9" s="1199"/>
      <c r="J9" s="1194"/>
      <c r="K9" s="1199"/>
    </row>
    <row r="10" spans="1:11" ht="15" customHeight="1" thickBot="1" x14ac:dyDescent="0.25">
      <c r="A10" s="1206" t="s">
        <v>500</v>
      </c>
      <c r="B10" s="1204">
        <v>14226</v>
      </c>
      <c r="C10" s="1204">
        <v>139</v>
      </c>
      <c r="D10" s="1204">
        <v>77</v>
      </c>
      <c r="E10" s="1204">
        <v>3098</v>
      </c>
      <c r="F10" s="1204">
        <v>17540</v>
      </c>
      <c r="G10" s="1205">
        <f t="shared" ref="G10:G25" si="1">F10</f>
        <v>17540</v>
      </c>
      <c r="I10" s="1193"/>
      <c r="J10" s="1194"/>
      <c r="K10" s="1193"/>
    </row>
    <row r="11" spans="1:11" ht="15" customHeight="1" thickBot="1" x14ac:dyDescent="0.25">
      <c r="A11" s="1206" t="s">
        <v>501</v>
      </c>
      <c r="B11" s="1204">
        <v>215769</v>
      </c>
      <c r="C11" s="1204">
        <v>-17419</v>
      </c>
      <c r="D11" s="1204">
        <v>95671</v>
      </c>
      <c r="E11" s="1204">
        <v>-1086</v>
      </c>
      <c r="F11" s="1204">
        <v>292935</v>
      </c>
      <c r="G11" s="1205">
        <f t="shared" si="1"/>
        <v>292935</v>
      </c>
      <c r="I11" s="1193"/>
      <c r="J11" s="1194"/>
      <c r="K11" s="1193"/>
    </row>
    <row r="12" spans="1:11" ht="35.1" customHeight="1" thickBot="1" x14ac:dyDescent="0.25">
      <c r="A12" s="1207" t="s">
        <v>905</v>
      </c>
      <c r="B12" s="1204">
        <v>19138</v>
      </c>
      <c r="C12" s="1204">
        <v>5802</v>
      </c>
      <c r="D12" s="1204">
        <v>194032</v>
      </c>
      <c r="E12" s="1204">
        <v>95436</v>
      </c>
      <c r="F12" s="1204">
        <v>314408</v>
      </c>
      <c r="G12" s="1205">
        <f t="shared" si="1"/>
        <v>314408</v>
      </c>
      <c r="I12" s="1193"/>
      <c r="J12" s="1194"/>
      <c r="K12" s="1193"/>
    </row>
    <row r="13" spans="1:11" ht="24.95" customHeight="1" thickBot="1" x14ac:dyDescent="0.25">
      <c r="A13" s="1207" t="s">
        <v>1106</v>
      </c>
      <c r="B13" s="1204">
        <v>0</v>
      </c>
      <c r="C13" s="1204">
        <v>0</v>
      </c>
      <c r="D13" s="1204">
        <v>0</v>
      </c>
      <c r="E13" s="1204">
        <v>-141</v>
      </c>
      <c r="F13" s="1204">
        <v>-141</v>
      </c>
      <c r="G13" s="1205">
        <f t="shared" si="1"/>
        <v>-141</v>
      </c>
      <c r="I13" s="1193"/>
      <c r="J13" s="1194"/>
      <c r="K13" s="1193"/>
    </row>
    <row r="14" spans="1:11" ht="15" customHeight="1" thickBot="1" x14ac:dyDescent="0.25">
      <c r="A14" s="1206" t="s">
        <v>502</v>
      </c>
      <c r="B14" s="1204">
        <v>65254</v>
      </c>
      <c r="C14" s="1204">
        <v>708</v>
      </c>
      <c r="D14" s="1204">
        <v>52168</v>
      </c>
      <c r="E14" s="1204">
        <v>127729</v>
      </c>
      <c r="F14" s="1204">
        <v>245859</v>
      </c>
      <c r="G14" s="1205">
        <f t="shared" si="1"/>
        <v>245859</v>
      </c>
      <c r="I14" s="1193"/>
      <c r="J14" s="1194"/>
      <c r="K14" s="1193"/>
    </row>
    <row r="15" spans="1:11" ht="24.95" customHeight="1" thickBot="1" x14ac:dyDescent="0.25">
      <c r="A15" s="1207" t="s">
        <v>460</v>
      </c>
      <c r="B15" s="1204">
        <v>-177783</v>
      </c>
      <c r="C15" s="1204">
        <v>-754</v>
      </c>
      <c r="D15" s="1204">
        <v>-224262</v>
      </c>
      <c r="E15" s="1204">
        <v>-18423</v>
      </c>
      <c r="F15" s="1204">
        <v>-421222</v>
      </c>
      <c r="G15" s="1205">
        <f t="shared" si="1"/>
        <v>-421222</v>
      </c>
      <c r="I15" s="1193"/>
      <c r="J15" s="1194"/>
      <c r="K15" s="1193"/>
    </row>
    <row r="16" spans="1:11" ht="15" customHeight="1" thickBot="1" x14ac:dyDescent="0.25">
      <c r="A16" s="1206" t="s">
        <v>503</v>
      </c>
      <c r="B16" s="1204">
        <v>-620795</v>
      </c>
      <c r="C16" s="1204">
        <v>-89550</v>
      </c>
      <c r="D16" s="1204">
        <v>-968428</v>
      </c>
      <c r="E16" s="1204">
        <v>-175823</v>
      </c>
      <c r="F16" s="1204">
        <v>-1854596</v>
      </c>
      <c r="G16" s="1205">
        <f t="shared" si="1"/>
        <v>-1854596</v>
      </c>
      <c r="I16" s="1193"/>
      <c r="J16" s="1194"/>
      <c r="K16" s="1193"/>
    </row>
    <row r="17" spans="1:11" ht="15" customHeight="1" thickBot="1" x14ac:dyDescent="0.25">
      <c r="A17" s="1206" t="s">
        <v>508</v>
      </c>
      <c r="B17" s="1204">
        <v>-74939</v>
      </c>
      <c r="C17" s="1204">
        <v>-8552</v>
      </c>
      <c r="D17" s="1204">
        <v>-112638</v>
      </c>
      <c r="E17" s="1204">
        <v>-3521</v>
      </c>
      <c r="F17" s="1204">
        <v>-199650</v>
      </c>
      <c r="G17" s="1205">
        <f t="shared" si="1"/>
        <v>-199650</v>
      </c>
      <c r="I17" s="1193"/>
      <c r="J17" s="1194"/>
      <c r="K17" s="1193"/>
    </row>
    <row r="18" spans="1:11" ht="15" customHeight="1" thickBot="1" x14ac:dyDescent="0.25">
      <c r="A18" s="1206" t="s">
        <v>504</v>
      </c>
      <c r="B18" s="1204">
        <v>-35345</v>
      </c>
      <c r="C18" s="1204">
        <v>-150</v>
      </c>
      <c r="D18" s="1204">
        <v>-48816</v>
      </c>
      <c r="E18" s="1204">
        <v>-101516</v>
      </c>
      <c r="F18" s="1204">
        <v>-185827</v>
      </c>
      <c r="G18" s="1205">
        <f t="shared" si="1"/>
        <v>-185827</v>
      </c>
      <c r="I18" s="1193"/>
      <c r="J18" s="1194"/>
      <c r="K18" s="1193"/>
    </row>
    <row r="19" spans="1:11" ht="15" customHeight="1" thickBot="1" x14ac:dyDescent="0.25">
      <c r="A19" s="1206" t="s">
        <v>505</v>
      </c>
      <c r="B19" s="1204">
        <f>SUM(B7:B18)</f>
        <v>537426</v>
      </c>
      <c r="C19" s="1204">
        <f t="shared" ref="C19:E19" si="2">SUM(C7:C18)</f>
        <v>80166</v>
      </c>
      <c r="D19" s="1204">
        <f t="shared" si="2"/>
        <v>1060668</v>
      </c>
      <c r="E19" s="1204">
        <f t="shared" si="2"/>
        <v>-60405</v>
      </c>
      <c r="F19" s="1204">
        <f t="shared" si="0"/>
        <v>1617855</v>
      </c>
      <c r="G19" s="1205">
        <f t="shared" si="1"/>
        <v>1617855</v>
      </c>
      <c r="I19" s="1193"/>
      <c r="J19" s="1194"/>
      <c r="K19" s="1193"/>
    </row>
    <row r="20" spans="1:11" ht="15" customHeight="1" thickBot="1" x14ac:dyDescent="0.25">
      <c r="A20" s="1206" t="s">
        <v>74</v>
      </c>
      <c r="B20" s="1204">
        <f>B19</f>
        <v>537426</v>
      </c>
      <c r="C20" s="1204">
        <f t="shared" ref="C20:E20" si="3">C19</f>
        <v>80166</v>
      </c>
      <c r="D20" s="1204">
        <f t="shared" si="3"/>
        <v>1060668</v>
      </c>
      <c r="E20" s="1204">
        <f t="shared" si="3"/>
        <v>-60405</v>
      </c>
      <c r="F20" s="1204">
        <f t="shared" si="0"/>
        <v>1617855</v>
      </c>
      <c r="G20" s="1205">
        <f t="shared" si="1"/>
        <v>1617855</v>
      </c>
      <c r="I20" s="1193"/>
      <c r="J20" s="1194"/>
      <c r="K20" s="1193"/>
    </row>
    <row r="21" spans="1:11" ht="15" customHeight="1" x14ac:dyDescent="0.2">
      <c r="A21" s="1208" t="s">
        <v>507</v>
      </c>
      <c r="B21" s="1196"/>
      <c r="C21" s="1196"/>
      <c r="D21" s="1196"/>
      <c r="E21" s="1196"/>
      <c r="F21" s="1196">
        <v>-313727</v>
      </c>
      <c r="G21" s="1209">
        <f t="shared" si="1"/>
        <v>-313727</v>
      </c>
      <c r="I21" s="1193"/>
      <c r="J21" s="1194"/>
      <c r="K21" s="1193"/>
    </row>
    <row r="22" spans="1:11" ht="15" customHeight="1" x14ac:dyDescent="0.2">
      <c r="A22" s="1210" t="s">
        <v>856</v>
      </c>
      <c r="B22" s="1211"/>
      <c r="C22" s="1211"/>
      <c r="D22" s="1211"/>
      <c r="E22" s="1211"/>
      <c r="F22" s="1211">
        <v>1301246</v>
      </c>
      <c r="G22" s="1212">
        <f t="shared" si="1"/>
        <v>1301246</v>
      </c>
      <c r="I22" s="1193"/>
      <c r="J22" s="1194"/>
      <c r="K22" s="1193"/>
    </row>
    <row r="23" spans="1:11" s="1198" customFormat="1" ht="15" customHeight="1" thickBot="1" x14ac:dyDescent="0.25">
      <c r="A23" s="1213" t="s">
        <v>789</v>
      </c>
      <c r="B23" s="1214"/>
      <c r="C23" s="1214"/>
      <c r="D23" s="1214"/>
      <c r="E23" s="1214"/>
      <c r="F23" s="1201">
        <v>2882</v>
      </c>
      <c r="G23" s="1215">
        <f t="shared" si="1"/>
        <v>2882</v>
      </c>
      <c r="I23" s="1193"/>
      <c r="J23" s="1194"/>
      <c r="K23" s="1199"/>
    </row>
    <row r="24" spans="1:11" s="1198" customFormat="1" ht="15" customHeight="1" thickBot="1" x14ac:dyDescent="0.25">
      <c r="A24" s="1206" t="s">
        <v>75</v>
      </c>
      <c r="B24" s="1204">
        <v>35057604</v>
      </c>
      <c r="C24" s="1204">
        <v>41162527</v>
      </c>
      <c r="D24" s="1204">
        <v>46210195</v>
      </c>
      <c r="E24" s="1204">
        <v>1092695</v>
      </c>
      <c r="F24" s="1204">
        <f>SUM(B24:E24)</f>
        <v>123523021</v>
      </c>
      <c r="G24" s="1205">
        <f t="shared" si="1"/>
        <v>123523021</v>
      </c>
      <c r="I24" s="1199"/>
      <c r="J24" s="1194"/>
      <c r="K24" s="1199"/>
    </row>
    <row r="25" spans="1:11" ht="15" customHeight="1" thickBot="1" x14ac:dyDescent="0.25">
      <c r="A25" s="1207" t="s">
        <v>168</v>
      </c>
      <c r="B25" s="1204">
        <v>30224844</v>
      </c>
      <c r="C25" s="1204">
        <v>33481611</v>
      </c>
      <c r="D25" s="1204">
        <v>46866764</v>
      </c>
      <c r="E25" s="1204">
        <v>674838</v>
      </c>
      <c r="F25" s="1204">
        <f>SUM(B25:E25)</f>
        <v>111248057</v>
      </c>
      <c r="G25" s="1205">
        <f t="shared" si="1"/>
        <v>111248057</v>
      </c>
      <c r="I25" s="1193"/>
      <c r="J25" s="1194"/>
      <c r="K25" s="1193"/>
    </row>
    <row r="26" spans="1:11" ht="15" customHeight="1" thickBot="1" x14ac:dyDescent="0.25">
      <c r="A26" s="1203" t="s">
        <v>92</v>
      </c>
      <c r="B26" s="1216"/>
      <c r="C26" s="1216"/>
      <c r="D26" s="1216"/>
      <c r="E26" s="1216"/>
      <c r="F26" s="1204"/>
      <c r="G26" s="1217"/>
      <c r="I26" s="1193"/>
      <c r="J26" s="1193"/>
      <c r="K26" s="1193"/>
    </row>
    <row r="27" spans="1:11" ht="15" customHeight="1" thickBot="1" x14ac:dyDescent="0.25">
      <c r="A27" s="1218" t="s">
        <v>694</v>
      </c>
      <c r="B27" s="1219">
        <v>157002</v>
      </c>
      <c r="C27" s="1219">
        <v>8922</v>
      </c>
      <c r="D27" s="1219">
        <v>185493</v>
      </c>
      <c r="E27" s="1219">
        <v>4427</v>
      </c>
      <c r="F27" s="1216">
        <f>SUM(B27:E27)</f>
        <v>355844</v>
      </c>
      <c r="G27" s="1220"/>
      <c r="I27" s="1193"/>
      <c r="J27" s="1193"/>
      <c r="K27" s="1193"/>
    </row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</sheetData>
  <mergeCells count="6">
    <mergeCell ref="A2:C2"/>
    <mergeCell ref="G4:G5"/>
    <mergeCell ref="B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20.25" customHeight="1" x14ac:dyDescent="0.2"/>
  <cols>
    <col min="1" max="3" width="4" style="1601" customWidth="1"/>
    <col min="4" max="4" width="73.42578125" style="1601" customWidth="1"/>
    <col min="5" max="6" width="15.7109375" style="1611" customWidth="1"/>
    <col min="7" max="7" width="9.140625" style="1601"/>
    <col min="8" max="8" width="10.140625" style="1602" bestFit="1" customWidth="1"/>
    <col min="9" max="9" width="11.28515625" style="1602" bestFit="1" customWidth="1"/>
    <col min="10" max="256" width="9.140625" style="1601"/>
    <col min="257" max="259" width="4" style="1601" customWidth="1"/>
    <col min="260" max="260" width="73.42578125" style="1601" customWidth="1"/>
    <col min="261" max="262" width="15.7109375" style="1601" customWidth="1"/>
    <col min="263" max="263" width="9.140625" style="1601"/>
    <col min="264" max="264" width="10.140625" style="1601" bestFit="1" customWidth="1"/>
    <col min="265" max="265" width="11.28515625" style="1601" bestFit="1" customWidth="1"/>
    <col min="266" max="512" width="9.140625" style="1601"/>
    <col min="513" max="515" width="4" style="1601" customWidth="1"/>
    <col min="516" max="516" width="73.42578125" style="1601" customWidth="1"/>
    <col min="517" max="518" width="15.7109375" style="1601" customWidth="1"/>
    <col min="519" max="519" width="9.140625" style="1601"/>
    <col min="520" max="520" width="10.140625" style="1601" bestFit="1" customWidth="1"/>
    <col min="521" max="521" width="11.28515625" style="1601" bestFit="1" customWidth="1"/>
    <col min="522" max="768" width="9.140625" style="1601"/>
    <col min="769" max="771" width="4" style="1601" customWidth="1"/>
    <col min="772" max="772" width="73.42578125" style="1601" customWidth="1"/>
    <col min="773" max="774" width="15.7109375" style="1601" customWidth="1"/>
    <col min="775" max="775" width="9.140625" style="1601"/>
    <col min="776" max="776" width="10.140625" style="1601" bestFit="1" customWidth="1"/>
    <col min="777" max="777" width="11.28515625" style="1601" bestFit="1" customWidth="1"/>
    <col min="778" max="1024" width="9.140625" style="1601"/>
    <col min="1025" max="1027" width="4" style="1601" customWidth="1"/>
    <col min="1028" max="1028" width="73.42578125" style="1601" customWidth="1"/>
    <col min="1029" max="1030" width="15.7109375" style="1601" customWidth="1"/>
    <col min="1031" max="1031" width="9.140625" style="1601"/>
    <col min="1032" max="1032" width="10.140625" style="1601" bestFit="1" customWidth="1"/>
    <col min="1033" max="1033" width="11.28515625" style="1601" bestFit="1" customWidth="1"/>
    <col min="1034" max="1280" width="9.140625" style="1601"/>
    <col min="1281" max="1283" width="4" style="1601" customWidth="1"/>
    <col min="1284" max="1284" width="73.42578125" style="1601" customWidth="1"/>
    <col min="1285" max="1286" width="15.7109375" style="1601" customWidth="1"/>
    <col min="1287" max="1287" width="9.140625" style="1601"/>
    <col min="1288" max="1288" width="10.140625" style="1601" bestFit="1" customWidth="1"/>
    <col min="1289" max="1289" width="11.28515625" style="1601" bestFit="1" customWidth="1"/>
    <col min="1290" max="1536" width="9.140625" style="1601"/>
    <col min="1537" max="1539" width="4" style="1601" customWidth="1"/>
    <col min="1540" max="1540" width="73.42578125" style="1601" customWidth="1"/>
    <col min="1541" max="1542" width="15.7109375" style="1601" customWidth="1"/>
    <col min="1543" max="1543" width="9.140625" style="1601"/>
    <col min="1544" max="1544" width="10.140625" style="1601" bestFit="1" customWidth="1"/>
    <col min="1545" max="1545" width="11.28515625" style="1601" bestFit="1" customWidth="1"/>
    <col min="1546" max="1792" width="9.140625" style="1601"/>
    <col min="1793" max="1795" width="4" style="1601" customWidth="1"/>
    <col min="1796" max="1796" width="73.42578125" style="1601" customWidth="1"/>
    <col min="1797" max="1798" width="15.7109375" style="1601" customWidth="1"/>
    <col min="1799" max="1799" width="9.140625" style="1601"/>
    <col min="1800" max="1800" width="10.140625" style="1601" bestFit="1" customWidth="1"/>
    <col min="1801" max="1801" width="11.28515625" style="1601" bestFit="1" customWidth="1"/>
    <col min="1802" max="2048" width="9.140625" style="1601"/>
    <col min="2049" max="2051" width="4" style="1601" customWidth="1"/>
    <col min="2052" max="2052" width="73.42578125" style="1601" customWidth="1"/>
    <col min="2053" max="2054" width="15.7109375" style="1601" customWidth="1"/>
    <col min="2055" max="2055" width="9.140625" style="1601"/>
    <col min="2056" max="2056" width="10.140625" style="1601" bestFit="1" customWidth="1"/>
    <col min="2057" max="2057" width="11.28515625" style="1601" bestFit="1" customWidth="1"/>
    <col min="2058" max="2304" width="9.140625" style="1601"/>
    <col min="2305" max="2307" width="4" style="1601" customWidth="1"/>
    <col min="2308" max="2308" width="73.42578125" style="1601" customWidth="1"/>
    <col min="2309" max="2310" width="15.7109375" style="1601" customWidth="1"/>
    <col min="2311" max="2311" width="9.140625" style="1601"/>
    <col min="2312" max="2312" width="10.140625" style="1601" bestFit="1" customWidth="1"/>
    <col min="2313" max="2313" width="11.28515625" style="1601" bestFit="1" customWidth="1"/>
    <col min="2314" max="2560" width="9.140625" style="1601"/>
    <col min="2561" max="2563" width="4" style="1601" customWidth="1"/>
    <col min="2564" max="2564" width="73.42578125" style="1601" customWidth="1"/>
    <col min="2565" max="2566" width="15.7109375" style="1601" customWidth="1"/>
    <col min="2567" max="2567" width="9.140625" style="1601"/>
    <col min="2568" max="2568" width="10.140625" style="1601" bestFit="1" customWidth="1"/>
    <col min="2569" max="2569" width="11.28515625" style="1601" bestFit="1" customWidth="1"/>
    <col min="2570" max="2816" width="9.140625" style="1601"/>
    <col min="2817" max="2819" width="4" style="1601" customWidth="1"/>
    <col min="2820" max="2820" width="73.42578125" style="1601" customWidth="1"/>
    <col min="2821" max="2822" width="15.7109375" style="1601" customWidth="1"/>
    <col min="2823" max="2823" width="9.140625" style="1601"/>
    <col min="2824" max="2824" width="10.140625" style="1601" bestFit="1" customWidth="1"/>
    <col min="2825" max="2825" width="11.28515625" style="1601" bestFit="1" customWidth="1"/>
    <col min="2826" max="3072" width="9.140625" style="1601"/>
    <col min="3073" max="3075" width="4" style="1601" customWidth="1"/>
    <col min="3076" max="3076" width="73.42578125" style="1601" customWidth="1"/>
    <col min="3077" max="3078" width="15.7109375" style="1601" customWidth="1"/>
    <col min="3079" max="3079" width="9.140625" style="1601"/>
    <col min="3080" max="3080" width="10.140625" style="1601" bestFit="1" customWidth="1"/>
    <col min="3081" max="3081" width="11.28515625" style="1601" bestFit="1" customWidth="1"/>
    <col min="3082" max="3328" width="9.140625" style="1601"/>
    <col min="3329" max="3331" width="4" style="1601" customWidth="1"/>
    <col min="3332" max="3332" width="73.42578125" style="1601" customWidth="1"/>
    <col min="3333" max="3334" width="15.7109375" style="1601" customWidth="1"/>
    <col min="3335" max="3335" width="9.140625" style="1601"/>
    <col min="3336" max="3336" width="10.140625" style="1601" bestFit="1" customWidth="1"/>
    <col min="3337" max="3337" width="11.28515625" style="1601" bestFit="1" customWidth="1"/>
    <col min="3338" max="3584" width="9.140625" style="1601"/>
    <col min="3585" max="3587" width="4" style="1601" customWidth="1"/>
    <col min="3588" max="3588" width="73.42578125" style="1601" customWidth="1"/>
    <col min="3589" max="3590" width="15.7109375" style="1601" customWidth="1"/>
    <col min="3591" max="3591" width="9.140625" style="1601"/>
    <col min="3592" max="3592" width="10.140625" style="1601" bestFit="1" customWidth="1"/>
    <col min="3593" max="3593" width="11.28515625" style="1601" bestFit="1" customWidth="1"/>
    <col min="3594" max="3840" width="9.140625" style="1601"/>
    <col min="3841" max="3843" width="4" style="1601" customWidth="1"/>
    <col min="3844" max="3844" width="73.42578125" style="1601" customWidth="1"/>
    <col min="3845" max="3846" width="15.7109375" style="1601" customWidth="1"/>
    <col min="3847" max="3847" width="9.140625" style="1601"/>
    <col min="3848" max="3848" width="10.140625" style="1601" bestFit="1" customWidth="1"/>
    <col min="3849" max="3849" width="11.28515625" style="1601" bestFit="1" customWidth="1"/>
    <col min="3850" max="4096" width="9.140625" style="1601"/>
    <col min="4097" max="4099" width="4" style="1601" customWidth="1"/>
    <col min="4100" max="4100" width="73.42578125" style="1601" customWidth="1"/>
    <col min="4101" max="4102" width="15.7109375" style="1601" customWidth="1"/>
    <col min="4103" max="4103" width="9.140625" style="1601"/>
    <col min="4104" max="4104" width="10.140625" style="1601" bestFit="1" customWidth="1"/>
    <col min="4105" max="4105" width="11.28515625" style="1601" bestFit="1" customWidth="1"/>
    <col min="4106" max="4352" width="9.140625" style="1601"/>
    <col min="4353" max="4355" width="4" style="1601" customWidth="1"/>
    <col min="4356" max="4356" width="73.42578125" style="1601" customWidth="1"/>
    <col min="4357" max="4358" width="15.7109375" style="1601" customWidth="1"/>
    <col min="4359" max="4359" width="9.140625" style="1601"/>
    <col min="4360" max="4360" width="10.140625" style="1601" bestFit="1" customWidth="1"/>
    <col min="4361" max="4361" width="11.28515625" style="1601" bestFit="1" customWidth="1"/>
    <col min="4362" max="4608" width="9.140625" style="1601"/>
    <col min="4609" max="4611" width="4" style="1601" customWidth="1"/>
    <col min="4612" max="4612" width="73.42578125" style="1601" customWidth="1"/>
    <col min="4613" max="4614" width="15.7109375" style="1601" customWidth="1"/>
    <col min="4615" max="4615" width="9.140625" style="1601"/>
    <col min="4616" max="4616" width="10.140625" style="1601" bestFit="1" customWidth="1"/>
    <col min="4617" max="4617" width="11.28515625" style="1601" bestFit="1" customWidth="1"/>
    <col min="4618" max="4864" width="9.140625" style="1601"/>
    <col min="4865" max="4867" width="4" style="1601" customWidth="1"/>
    <col min="4868" max="4868" width="73.42578125" style="1601" customWidth="1"/>
    <col min="4869" max="4870" width="15.7109375" style="1601" customWidth="1"/>
    <col min="4871" max="4871" width="9.140625" style="1601"/>
    <col min="4872" max="4872" width="10.140625" style="1601" bestFit="1" customWidth="1"/>
    <col min="4873" max="4873" width="11.28515625" style="1601" bestFit="1" customWidth="1"/>
    <col min="4874" max="5120" width="9.140625" style="1601"/>
    <col min="5121" max="5123" width="4" style="1601" customWidth="1"/>
    <col min="5124" max="5124" width="73.42578125" style="1601" customWidth="1"/>
    <col min="5125" max="5126" width="15.7109375" style="1601" customWidth="1"/>
    <col min="5127" max="5127" width="9.140625" style="1601"/>
    <col min="5128" max="5128" width="10.140625" style="1601" bestFit="1" customWidth="1"/>
    <col min="5129" max="5129" width="11.28515625" style="1601" bestFit="1" customWidth="1"/>
    <col min="5130" max="5376" width="9.140625" style="1601"/>
    <col min="5377" max="5379" width="4" style="1601" customWidth="1"/>
    <col min="5380" max="5380" width="73.42578125" style="1601" customWidth="1"/>
    <col min="5381" max="5382" width="15.7109375" style="1601" customWidth="1"/>
    <col min="5383" max="5383" width="9.140625" style="1601"/>
    <col min="5384" max="5384" width="10.140625" style="1601" bestFit="1" customWidth="1"/>
    <col min="5385" max="5385" width="11.28515625" style="1601" bestFit="1" customWidth="1"/>
    <col min="5386" max="5632" width="9.140625" style="1601"/>
    <col min="5633" max="5635" width="4" style="1601" customWidth="1"/>
    <col min="5636" max="5636" width="73.42578125" style="1601" customWidth="1"/>
    <col min="5637" max="5638" width="15.7109375" style="1601" customWidth="1"/>
    <col min="5639" max="5639" width="9.140625" style="1601"/>
    <col min="5640" max="5640" width="10.140625" style="1601" bestFit="1" customWidth="1"/>
    <col min="5641" max="5641" width="11.28515625" style="1601" bestFit="1" customWidth="1"/>
    <col min="5642" max="5888" width="9.140625" style="1601"/>
    <col min="5889" max="5891" width="4" style="1601" customWidth="1"/>
    <col min="5892" max="5892" width="73.42578125" style="1601" customWidth="1"/>
    <col min="5893" max="5894" width="15.7109375" style="1601" customWidth="1"/>
    <col min="5895" max="5895" width="9.140625" style="1601"/>
    <col min="5896" max="5896" width="10.140625" style="1601" bestFit="1" customWidth="1"/>
    <col min="5897" max="5897" width="11.28515625" style="1601" bestFit="1" customWidth="1"/>
    <col min="5898" max="6144" width="9.140625" style="1601"/>
    <col min="6145" max="6147" width="4" style="1601" customWidth="1"/>
    <col min="6148" max="6148" width="73.42578125" style="1601" customWidth="1"/>
    <col min="6149" max="6150" width="15.7109375" style="1601" customWidth="1"/>
    <col min="6151" max="6151" width="9.140625" style="1601"/>
    <col min="6152" max="6152" width="10.140625" style="1601" bestFit="1" customWidth="1"/>
    <col min="6153" max="6153" width="11.28515625" style="1601" bestFit="1" customWidth="1"/>
    <col min="6154" max="6400" width="9.140625" style="1601"/>
    <col min="6401" max="6403" width="4" style="1601" customWidth="1"/>
    <col min="6404" max="6404" width="73.42578125" style="1601" customWidth="1"/>
    <col min="6405" max="6406" width="15.7109375" style="1601" customWidth="1"/>
    <col min="6407" max="6407" width="9.140625" style="1601"/>
    <col min="6408" max="6408" width="10.140625" style="1601" bestFit="1" customWidth="1"/>
    <col min="6409" max="6409" width="11.28515625" style="1601" bestFit="1" customWidth="1"/>
    <col min="6410" max="6656" width="9.140625" style="1601"/>
    <col min="6657" max="6659" width="4" style="1601" customWidth="1"/>
    <col min="6660" max="6660" width="73.42578125" style="1601" customWidth="1"/>
    <col min="6661" max="6662" width="15.7109375" style="1601" customWidth="1"/>
    <col min="6663" max="6663" width="9.140625" style="1601"/>
    <col min="6664" max="6664" width="10.140625" style="1601" bestFit="1" customWidth="1"/>
    <col min="6665" max="6665" width="11.28515625" style="1601" bestFit="1" customWidth="1"/>
    <col min="6666" max="6912" width="9.140625" style="1601"/>
    <col min="6913" max="6915" width="4" style="1601" customWidth="1"/>
    <col min="6916" max="6916" width="73.42578125" style="1601" customWidth="1"/>
    <col min="6917" max="6918" width="15.7109375" style="1601" customWidth="1"/>
    <col min="6919" max="6919" width="9.140625" style="1601"/>
    <col min="6920" max="6920" width="10.140625" style="1601" bestFit="1" customWidth="1"/>
    <col min="6921" max="6921" width="11.28515625" style="1601" bestFit="1" customWidth="1"/>
    <col min="6922" max="7168" width="9.140625" style="1601"/>
    <col min="7169" max="7171" width="4" style="1601" customWidth="1"/>
    <col min="7172" max="7172" width="73.42578125" style="1601" customWidth="1"/>
    <col min="7173" max="7174" width="15.7109375" style="1601" customWidth="1"/>
    <col min="7175" max="7175" width="9.140625" style="1601"/>
    <col min="7176" max="7176" width="10.140625" style="1601" bestFit="1" customWidth="1"/>
    <col min="7177" max="7177" width="11.28515625" style="1601" bestFit="1" customWidth="1"/>
    <col min="7178" max="7424" width="9.140625" style="1601"/>
    <col min="7425" max="7427" width="4" style="1601" customWidth="1"/>
    <col min="7428" max="7428" width="73.42578125" style="1601" customWidth="1"/>
    <col min="7429" max="7430" width="15.7109375" style="1601" customWidth="1"/>
    <col min="7431" max="7431" width="9.140625" style="1601"/>
    <col min="7432" max="7432" width="10.140625" style="1601" bestFit="1" customWidth="1"/>
    <col min="7433" max="7433" width="11.28515625" style="1601" bestFit="1" customWidth="1"/>
    <col min="7434" max="7680" width="9.140625" style="1601"/>
    <col min="7681" max="7683" width="4" style="1601" customWidth="1"/>
    <col min="7684" max="7684" width="73.42578125" style="1601" customWidth="1"/>
    <col min="7685" max="7686" width="15.7109375" style="1601" customWidth="1"/>
    <col min="7687" max="7687" width="9.140625" style="1601"/>
    <col min="7688" max="7688" width="10.140625" style="1601" bestFit="1" customWidth="1"/>
    <col min="7689" max="7689" width="11.28515625" style="1601" bestFit="1" customWidth="1"/>
    <col min="7690" max="7936" width="9.140625" style="1601"/>
    <col min="7937" max="7939" width="4" style="1601" customWidth="1"/>
    <col min="7940" max="7940" width="73.42578125" style="1601" customWidth="1"/>
    <col min="7941" max="7942" width="15.7109375" style="1601" customWidth="1"/>
    <col min="7943" max="7943" width="9.140625" style="1601"/>
    <col min="7944" max="7944" width="10.140625" style="1601" bestFit="1" customWidth="1"/>
    <col min="7945" max="7945" width="11.28515625" style="1601" bestFit="1" customWidth="1"/>
    <col min="7946" max="8192" width="9.140625" style="1601"/>
    <col min="8193" max="8195" width="4" style="1601" customWidth="1"/>
    <col min="8196" max="8196" width="73.42578125" style="1601" customWidth="1"/>
    <col min="8197" max="8198" width="15.7109375" style="1601" customWidth="1"/>
    <col min="8199" max="8199" width="9.140625" style="1601"/>
    <col min="8200" max="8200" width="10.140625" style="1601" bestFit="1" customWidth="1"/>
    <col min="8201" max="8201" width="11.28515625" style="1601" bestFit="1" customWidth="1"/>
    <col min="8202" max="8448" width="9.140625" style="1601"/>
    <col min="8449" max="8451" width="4" style="1601" customWidth="1"/>
    <col min="8452" max="8452" width="73.42578125" style="1601" customWidth="1"/>
    <col min="8453" max="8454" width="15.7109375" style="1601" customWidth="1"/>
    <col min="8455" max="8455" width="9.140625" style="1601"/>
    <col min="8456" max="8456" width="10.140625" style="1601" bestFit="1" customWidth="1"/>
    <col min="8457" max="8457" width="11.28515625" style="1601" bestFit="1" customWidth="1"/>
    <col min="8458" max="8704" width="9.140625" style="1601"/>
    <col min="8705" max="8707" width="4" style="1601" customWidth="1"/>
    <col min="8708" max="8708" width="73.42578125" style="1601" customWidth="1"/>
    <col min="8709" max="8710" width="15.7109375" style="1601" customWidth="1"/>
    <col min="8711" max="8711" width="9.140625" style="1601"/>
    <col min="8712" max="8712" width="10.140625" style="1601" bestFit="1" customWidth="1"/>
    <col min="8713" max="8713" width="11.28515625" style="1601" bestFit="1" customWidth="1"/>
    <col min="8714" max="8960" width="9.140625" style="1601"/>
    <col min="8961" max="8963" width="4" style="1601" customWidth="1"/>
    <col min="8964" max="8964" width="73.42578125" style="1601" customWidth="1"/>
    <col min="8965" max="8966" width="15.7109375" style="1601" customWidth="1"/>
    <col min="8967" max="8967" width="9.140625" style="1601"/>
    <col min="8968" max="8968" width="10.140625" style="1601" bestFit="1" customWidth="1"/>
    <col min="8969" max="8969" width="11.28515625" style="1601" bestFit="1" customWidth="1"/>
    <col min="8970" max="9216" width="9.140625" style="1601"/>
    <col min="9217" max="9219" width="4" style="1601" customWidth="1"/>
    <col min="9220" max="9220" width="73.42578125" style="1601" customWidth="1"/>
    <col min="9221" max="9222" width="15.7109375" style="1601" customWidth="1"/>
    <col min="9223" max="9223" width="9.140625" style="1601"/>
    <col min="9224" max="9224" width="10.140625" style="1601" bestFit="1" customWidth="1"/>
    <col min="9225" max="9225" width="11.28515625" style="1601" bestFit="1" customWidth="1"/>
    <col min="9226" max="9472" width="9.140625" style="1601"/>
    <col min="9473" max="9475" width="4" style="1601" customWidth="1"/>
    <col min="9476" max="9476" width="73.42578125" style="1601" customWidth="1"/>
    <col min="9477" max="9478" width="15.7109375" style="1601" customWidth="1"/>
    <col min="9479" max="9479" width="9.140625" style="1601"/>
    <col min="9480" max="9480" width="10.140625" style="1601" bestFit="1" customWidth="1"/>
    <col min="9481" max="9481" width="11.28515625" style="1601" bestFit="1" customWidth="1"/>
    <col min="9482" max="9728" width="9.140625" style="1601"/>
    <col min="9729" max="9731" width="4" style="1601" customWidth="1"/>
    <col min="9732" max="9732" width="73.42578125" style="1601" customWidth="1"/>
    <col min="9733" max="9734" width="15.7109375" style="1601" customWidth="1"/>
    <col min="9735" max="9735" width="9.140625" style="1601"/>
    <col min="9736" max="9736" width="10.140625" style="1601" bestFit="1" customWidth="1"/>
    <col min="9737" max="9737" width="11.28515625" style="1601" bestFit="1" customWidth="1"/>
    <col min="9738" max="9984" width="9.140625" style="1601"/>
    <col min="9985" max="9987" width="4" style="1601" customWidth="1"/>
    <col min="9988" max="9988" width="73.42578125" style="1601" customWidth="1"/>
    <col min="9989" max="9990" width="15.7109375" style="1601" customWidth="1"/>
    <col min="9991" max="9991" width="9.140625" style="1601"/>
    <col min="9992" max="9992" width="10.140625" style="1601" bestFit="1" customWidth="1"/>
    <col min="9993" max="9993" width="11.28515625" style="1601" bestFit="1" customWidth="1"/>
    <col min="9994" max="10240" width="9.140625" style="1601"/>
    <col min="10241" max="10243" width="4" style="1601" customWidth="1"/>
    <col min="10244" max="10244" width="73.42578125" style="1601" customWidth="1"/>
    <col min="10245" max="10246" width="15.7109375" style="1601" customWidth="1"/>
    <col min="10247" max="10247" width="9.140625" style="1601"/>
    <col min="10248" max="10248" width="10.140625" style="1601" bestFit="1" customWidth="1"/>
    <col min="10249" max="10249" width="11.28515625" style="1601" bestFit="1" customWidth="1"/>
    <col min="10250" max="10496" width="9.140625" style="1601"/>
    <col min="10497" max="10499" width="4" style="1601" customWidth="1"/>
    <col min="10500" max="10500" width="73.42578125" style="1601" customWidth="1"/>
    <col min="10501" max="10502" width="15.7109375" style="1601" customWidth="1"/>
    <col min="10503" max="10503" width="9.140625" style="1601"/>
    <col min="10504" max="10504" width="10.140625" style="1601" bestFit="1" customWidth="1"/>
    <col min="10505" max="10505" width="11.28515625" style="1601" bestFit="1" customWidth="1"/>
    <col min="10506" max="10752" width="9.140625" style="1601"/>
    <col min="10753" max="10755" width="4" style="1601" customWidth="1"/>
    <col min="10756" max="10756" width="73.42578125" style="1601" customWidth="1"/>
    <col min="10757" max="10758" width="15.7109375" style="1601" customWidth="1"/>
    <col min="10759" max="10759" width="9.140625" style="1601"/>
    <col min="10760" max="10760" width="10.140625" style="1601" bestFit="1" customWidth="1"/>
    <col min="10761" max="10761" width="11.28515625" style="1601" bestFit="1" customWidth="1"/>
    <col min="10762" max="11008" width="9.140625" style="1601"/>
    <col min="11009" max="11011" width="4" style="1601" customWidth="1"/>
    <col min="11012" max="11012" width="73.42578125" style="1601" customWidth="1"/>
    <col min="11013" max="11014" width="15.7109375" style="1601" customWidth="1"/>
    <col min="11015" max="11015" width="9.140625" style="1601"/>
    <col min="11016" max="11016" width="10.140625" style="1601" bestFit="1" customWidth="1"/>
    <col min="11017" max="11017" width="11.28515625" style="1601" bestFit="1" customWidth="1"/>
    <col min="11018" max="11264" width="9.140625" style="1601"/>
    <col min="11265" max="11267" width="4" style="1601" customWidth="1"/>
    <col min="11268" max="11268" width="73.42578125" style="1601" customWidth="1"/>
    <col min="11269" max="11270" width="15.7109375" style="1601" customWidth="1"/>
    <col min="11271" max="11271" width="9.140625" style="1601"/>
    <col min="11272" max="11272" width="10.140625" style="1601" bestFit="1" customWidth="1"/>
    <col min="11273" max="11273" width="11.28515625" style="1601" bestFit="1" customWidth="1"/>
    <col min="11274" max="11520" width="9.140625" style="1601"/>
    <col min="11521" max="11523" width="4" style="1601" customWidth="1"/>
    <col min="11524" max="11524" width="73.42578125" style="1601" customWidth="1"/>
    <col min="11525" max="11526" width="15.7109375" style="1601" customWidth="1"/>
    <col min="11527" max="11527" width="9.140625" style="1601"/>
    <col min="11528" max="11528" width="10.140625" style="1601" bestFit="1" customWidth="1"/>
    <col min="11529" max="11529" width="11.28515625" style="1601" bestFit="1" customWidth="1"/>
    <col min="11530" max="11776" width="9.140625" style="1601"/>
    <col min="11777" max="11779" width="4" style="1601" customWidth="1"/>
    <col min="11780" max="11780" width="73.42578125" style="1601" customWidth="1"/>
    <col min="11781" max="11782" width="15.7109375" style="1601" customWidth="1"/>
    <col min="11783" max="11783" width="9.140625" style="1601"/>
    <col min="11784" max="11784" width="10.140625" style="1601" bestFit="1" customWidth="1"/>
    <col min="11785" max="11785" width="11.28515625" style="1601" bestFit="1" customWidth="1"/>
    <col min="11786" max="12032" width="9.140625" style="1601"/>
    <col min="12033" max="12035" width="4" style="1601" customWidth="1"/>
    <col min="12036" max="12036" width="73.42578125" style="1601" customWidth="1"/>
    <col min="12037" max="12038" width="15.7109375" style="1601" customWidth="1"/>
    <col min="12039" max="12039" width="9.140625" style="1601"/>
    <col min="12040" max="12040" width="10.140625" style="1601" bestFit="1" customWidth="1"/>
    <col min="12041" max="12041" width="11.28515625" style="1601" bestFit="1" customWidth="1"/>
    <col min="12042" max="12288" width="9.140625" style="1601"/>
    <col min="12289" max="12291" width="4" style="1601" customWidth="1"/>
    <col min="12292" max="12292" width="73.42578125" style="1601" customWidth="1"/>
    <col min="12293" max="12294" width="15.7109375" style="1601" customWidth="1"/>
    <col min="12295" max="12295" width="9.140625" style="1601"/>
    <col min="12296" max="12296" width="10.140625" style="1601" bestFit="1" customWidth="1"/>
    <col min="12297" max="12297" width="11.28515625" style="1601" bestFit="1" customWidth="1"/>
    <col min="12298" max="12544" width="9.140625" style="1601"/>
    <col min="12545" max="12547" width="4" style="1601" customWidth="1"/>
    <col min="12548" max="12548" width="73.42578125" style="1601" customWidth="1"/>
    <col min="12549" max="12550" width="15.7109375" style="1601" customWidth="1"/>
    <col min="12551" max="12551" width="9.140625" style="1601"/>
    <col min="12552" max="12552" width="10.140625" style="1601" bestFit="1" customWidth="1"/>
    <col min="12553" max="12553" width="11.28515625" style="1601" bestFit="1" customWidth="1"/>
    <col min="12554" max="12800" width="9.140625" style="1601"/>
    <col min="12801" max="12803" width="4" style="1601" customWidth="1"/>
    <col min="12804" max="12804" width="73.42578125" style="1601" customWidth="1"/>
    <col min="12805" max="12806" width="15.7109375" style="1601" customWidth="1"/>
    <col min="12807" max="12807" width="9.140625" style="1601"/>
    <col min="12808" max="12808" width="10.140625" style="1601" bestFit="1" customWidth="1"/>
    <col min="12809" max="12809" width="11.28515625" style="1601" bestFit="1" customWidth="1"/>
    <col min="12810" max="13056" width="9.140625" style="1601"/>
    <col min="13057" max="13059" width="4" style="1601" customWidth="1"/>
    <col min="13060" max="13060" width="73.42578125" style="1601" customWidth="1"/>
    <col min="13061" max="13062" width="15.7109375" style="1601" customWidth="1"/>
    <col min="13063" max="13063" width="9.140625" style="1601"/>
    <col min="13064" max="13064" width="10.140625" style="1601" bestFit="1" customWidth="1"/>
    <col min="13065" max="13065" width="11.28515625" style="1601" bestFit="1" customWidth="1"/>
    <col min="13066" max="13312" width="9.140625" style="1601"/>
    <col min="13313" max="13315" width="4" style="1601" customWidth="1"/>
    <col min="13316" max="13316" width="73.42578125" style="1601" customWidth="1"/>
    <col min="13317" max="13318" width="15.7109375" style="1601" customWidth="1"/>
    <col min="13319" max="13319" width="9.140625" style="1601"/>
    <col min="13320" max="13320" width="10.140625" style="1601" bestFit="1" customWidth="1"/>
    <col min="13321" max="13321" width="11.28515625" style="1601" bestFit="1" customWidth="1"/>
    <col min="13322" max="13568" width="9.140625" style="1601"/>
    <col min="13569" max="13571" width="4" style="1601" customWidth="1"/>
    <col min="13572" max="13572" width="73.42578125" style="1601" customWidth="1"/>
    <col min="13573" max="13574" width="15.7109375" style="1601" customWidth="1"/>
    <col min="13575" max="13575" width="9.140625" style="1601"/>
    <col min="13576" max="13576" width="10.140625" style="1601" bestFit="1" customWidth="1"/>
    <col min="13577" max="13577" width="11.28515625" style="1601" bestFit="1" customWidth="1"/>
    <col min="13578" max="13824" width="9.140625" style="1601"/>
    <col min="13825" max="13827" width="4" style="1601" customWidth="1"/>
    <col min="13828" max="13828" width="73.42578125" style="1601" customWidth="1"/>
    <col min="13829" max="13830" width="15.7109375" style="1601" customWidth="1"/>
    <col min="13831" max="13831" width="9.140625" style="1601"/>
    <col min="13832" max="13832" width="10.140625" style="1601" bestFit="1" customWidth="1"/>
    <col min="13833" max="13833" width="11.28515625" style="1601" bestFit="1" customWidth="1"/>
    <col min="13834" max="14080" width="9.140625" style="1601"/>
    <col min="14081" max="14083" width="4" style="1601" customWidth="1"/>
    <col min="14084" max="14084" width="73.42578125" style="1601" customWidth="1"/>
    <col min="14085" max="14086" width="15.7109375" style="1601" customWidth="1"/>
    <col min="14087" max="14087" width="9.140625" style="1601"/>
    <col min="14088" max="14088" width="10.140625" style="1601" bestFit="1" customWidth="1"/>
    <col min="14089" max="14089" width="11.28515625" style="1601" bestFit="1" customWidth="1"/>
    <col min="14090" max="14336" width="9.140625" style="1601"/>
    <col min="14337" max="14339" width="4" style="1601" customWidth="1"/>
    <col min="14340" max="14340" width="73.42578125" style="1601" customWidth="1"/>
    <col min="14341" max="14342" width="15.7109375" style="1601" customWidth="1"/>
    <col min="14343" max="14343" width="9.140625" style="1601"/>
    <col min="14344" max="14344" width="10.140625" style="1601" bestFit="1" customWidth="1"/>
    <col min="14345" max="14345" width="11.28515625" style="1601" bestFit="1" customWidth="1"/>
    <col min="14346" max="14592" width="9.140625" style="1601"/>
    <col min="14593" max="14595" width="4" style="1601" customWidth="1"/>
    <col min="14596" max="14596" width="73.42578125" style="1601" customWidth="1"/>
    <col min="14597" max="14598" width="15.7109375" style="1601" customWidth="1"/>
    <col min="14599" max="14599" width="9.140625" style="1601"/>
    <col min="14600" max="14600" width="10.140625" style="1601" bestFit="1" customWidth="1"/>
    <col min="14601" max="14601" width="11.28515625" style="1601" bestFit="1" customWidth="1"/>
    <col min="14602" max="14848" width="9.140625" style="1601"/>
    <col min="14849" max="14851" width="4" style="1601" customWidth="1"/>
    <col min="14852" max="14852" width="73.42578125" style="1601" customWidth="1"/>
    <col min="14853" max="14854" width="15.7109375" style="1601" customWidth="1"/>
    <col min="14855" max="14855" width="9.140625" style="1601"/>
    <col min="14856" max="14856" width="10.140625" style="1601" bestFit="1" customWidth="1"/>
    <col min="14857" max="14857" width="11.28515625" style="1601" bestFit="1" customWidth="1"/>
    <col min="14858" max="15104" width="9.140625" style="1601"/>
    <col min="15105" max="15107" width="4" style="1601" customWidth="1"/>
    <col min="15108" max="15108" width="73.42578125" style="1601" customWidth="1"/>
    <col min="15109" max="15110" width="15.7109375" style="1601" customWidth="1"/>
    <col min="15111" max="15111" width="9.140625" style="1601"/>
    <col min="15112" max="15112" width="10.140625" style="1601" bestFit="1" customWidth="1"/>
    <col min="15113" max="15113" width="11.28515625" style="1601" bestFit="1" customWidth="1"/>
    <col min="15114" max="15360" width="9.140625" style="1601"/>
    <col min="15361" max="15363" width="4" style="1601" customWidth="1"/>
    <col min="15364" max="15364" width="73.42578125" style="1601" customWidth="1"/>
    <col min="15365" max="15366" width="15.7109375" style="1601" customWidth="1"/>
    <col min="15367" max="15367" width="9.140625" style="1601"/>
    <col min="15368" max="15368" width="10.140625" style="1601" bestFit="1" customWidth="1"/>
    <col min="15369" max="15369" width="11.28515625" style="1601" bestFit="1" customWidth="1"/>
    <col min="15370" max="15616" width="9.140625" style="1601"/>
    <col min="15617" max="15619" width="4" style="1601" customWidth="1"/>
    <col min="15620" max="15620" width="73.42578125" style="1601" customWidth="1"/>
    <col min="15621" max="15622" width="15.7109375" style="1601" customWidth="1"/>
    <col min="15623" max="15623" width="9.140625" style="1601"/>
    <col min="15624" max="15624" width="10.140625" style="1601" bestFit="1" customWidth="1"/>
    <col min="15625" max="15625" width="11.28515625" style="1601" bestFit="1" customWidth="1"/>
    <col min="15626" max="15872" width="9.140625" style="1601"/>
    <col min="15873" max="15875" width="4" style="1601" customWidth="1"/>
    <col min="15876" max="15876" width="73.42578125" style="1601" customWidth="1"/>
    <col min="15877" max="15878" width="15.7109375" style="1601" customWidth="1"/>
    <col min="15879" max="15879" width="9.140625" style="1601"/>
    <col min="15880" max="15880" width="10.140625" style="1601" bestFit="1" customWidth="1"/>
    <col min="15881" max="15881" width="11.28515625" style="1601" bestFit="1" customWidth="1"/>
    <col min="15882" max="16128" width="9.140625" style="1601"/>
    <col min="16129" max="16131" width="4" style="1601" customWidth="1"/>
    <col min="16132" max="16132" width="73.42578125" style="1601" customWidth="1"/>
    <col min="16133" max="16134" width="15.7109375" style="1601" customWidth="1"/>
    <col min="16135" max="16135" width="9.140625" style="1601"/>
    <col min="16136" max="16136" width="10.140625" style="1601" bestFit="1" customWidth="1"/>
    <col min="16137" max="16137" width="11.28515625" style="1601" bestFit="1" customWidth="1"/>
    <col min="16138" max="16384" width="9.140625" style="1601"/>
  </cols>
  <sheetData>
    <row r="1" spans="1:9" ht="20.25" customHeight="1" x14ac:dyDescent="0.2">
      <c r="A1" s="1691" t="s">
        <v>1336</v>
      </c>
    </row>
    <row r="2" spans="1:9" ht="15.95" customHeight="1" x14ac:dyDescent="0.2">
      <c r="A2" s="1837" t="s">
        <v>1188</v>
      </c>
      <c r="B2" s="1837"/>
      <c r="C2" s="1837"/>
      <c r="D2" s="1838"/>
      <c r="E2" s="1580" t="s">
        <v>1108</v>
      </c>
      <c r="F2" s="1581" t="s">
        <v>968</v>
      </c>
    </row>
    <row r="3" spans="1:9" s="1603" customFormat="1" ht="15.95" customHeight="1" x14ac:dyDescent="0.2">
      <c r="A3" s="1839" t="s">
        <v>1175</v>
      </c>
      <c r="B3" s="1839"/>
      <c r="C3" s="1839"/>
      <c r="D3" s="1840"/>
      <c r="E3" s="1583">
        <f>E4+E26</f>
        <v>11970593</v>
      </c>
      <c r="F3" s="1584">
        <v>9750540</v>
      </c>
      <c r="H3" s="1604"/>
      <c r="I3" s="1604"/>
    </row>
    <row r="4" spans="1:9" s="1603" customFormat="1" ht="15.95" customHeight="1" x14ac:dyDescent="0.2">
      <c r="A4" s="1841" t="s">
        <v>1189</v>
      </c>
      <c r="B4" s="1841"/>
      <c r="C4" s="1841"/>
      <c r="D4" s="1842"/>
      <c r="E4" s="1586">
        <f>E5+E25</f>
        <v>9914535</v>
      </c>
      <c r="F4" s="1587">
        <v>8142307</v>
      </c>
      <c r="H4" s="1604"/>
      <c r="I4" s="1604"/>
    </row>
    <row r="5" spans="1:9" s="1603" customFormat="1" ht="15.95" customHeight="1" x14ac:dyDescent="0.2">
      <c r="A5" s="1843" t="s">
        <v>1044</v>
      </c>
      <c r="B5" s="1843"/>
      <c r="C5" s="1843"/>
      <c r="D5" s="1844"/>
      <c r="E5" s="1583">
        <f>E6+E10+E13+E14+E15+E16+E19+E22+E23+E24</f>
        <v>9914535</v>
      </c>
      <c r="F5" s="1584">
        <v>8142307</v>
      </c>
      <c r="H5" s="1604"/>
      <c r="I5" s="1604"/>
    </row>
    <row r="6" spans="1:9" ht="15.95" customHeight="1" x14ac:dyDescent="0.2">
      <c r="A6" s="1605"/>
      <c r="B6" s="1845" t="s">
        <v>1190</v>
      </c>
      <c r="C6" s="1845"/>
      <c r="D6" s="1846"/>
      <c r="E6" s="1606">
        <f>E7+E8+E9</f>
        <v>3535412</v>
      </c>
      <c r="F6" s="1607">
        <v>3522891</v>
      </c>
    </row>
    <row r="7" spans="1:9" ht="15.95" customHeight="1" x14ac:dyDescent="0.2">
      <c r="A7" s="1605"/>
      <c r="B7" s="1605"/>
      <c r="C7" s="1835" t="s">
        <v>1191</v>
      </c>
      <c r="D7" s="1836"/>
      <c r="E7" s="1606">
        <v>168916</v>
      </c>
      <c r="F7" s="1607">
        <v>168840</v>
      </c>
    </row>
    <row r="8" spans="1:9" ht="15.95" customHeight="1" x14ac:dyDescent="0.2">
      <c r="A8" s="1605"/>
      <c r="B8" s="1605"/>
      <c r="C8" s="1835" t="s">
        <v>1192</v>
      </c>
      <c r="D8" s="1836"/>
      <c r="E8" s="1606">
        <v>3366802</v>
      </c>
      <c r="F8" s="1607">
        <v>3355063</v>
      </c>
    </row>
    <row r="9" spans="1:9" ht="15.95" customHeight="1" x14ac:dyDescent="0.2">
      <c r="A9" s="1605"/>
      <c r="B9" s="1605"/>
      <c r="C9" s="1835" t="s">
        <v>1193</v>
      </c>
      <c r="D9" s="1836"/>
      <c r="E9" s="1606">
        <v>-306</v>
      </c>
      <c r="F9" s="1607">
        <v>-1012</v>
      </c>
    </row>
    <row r="10" spans="1:9" ht="15.95" customHeight="1" x14ac:dyDescent="0.2">
      <c r="A10" s="1605"/>
      <c r="B10" s="1845" t="s">
        <v>10</v>
      </c>
      <c r="C10" s="1845"/>
      <c r="D10" s="1846"/>
      <c r="E10" s="1606">
        <f>E11+E12</f>
        <v>1319220</v>
      </c>
      <c r="F10" s="1607">
        <v>303925</v>
      </c>
    </row>
    <row r="11" spans="1:9" ht="15.95" customHeight="1" x14ac:dyDescent="0.2">
      <c r="A11" s="1605"/>
      <c r="B11" s="1605"/>
      <c r="C11" s="1835" t="s">
        <v>1194</v>
      </c>
      <c r="D11" s="1836"/>
      <c r="E11" s="1606">
        <v>1017782</v>
      </c>
      <c r="F11" s="1607">
        <v>79623</v>
      </c>
    </row>
    <row r="12" spans="1:9" ht="15.95" customHeight="1" x14ac:dyDescent="0.2">
      <c r="A12" s="1605"/>
      <c r="B12" s="1605"/>
      <c r="C12" s="1835" t="s">
        <v>1195</v>
      </c>
      <c r="D12" s="1836"/>
      <c r="E12" s="1606">
        <v>301438</v>
      </c>
      <c r="F12" s="1607">
        <v>224302</v>
      </c>
    </row>
    <row r="13" spans="1:9" ht="15.95" customHeight="1" x14ac:dyDescent="0.2">
      <c r="A13" s="1605"/>
      <c r="B13" s="1835" t="s">
        <v>1196</v>
      </c>
      <c r="C13" s="1835"/>
      <c r="D13" s="1836"/>
      <c r="E13" s="1606">
        <v>432806</v>
      </c>
      <c r="F13" s="1607">
        <v>549523</v>
      </c>
    </row>
    <row r="14" spans="1:9" ht="15.95" customHeight="1" x14ac:dyDescent="0.2">
      <c r="A14" s="1605"/>
      <c r="B14" s="1835" t="s">
        <v>370</v>
      </c>
      <c r="C14" s="1835"/>
      <c r="D14" s="1836"/>
      <c r="E14" s="1606">
        <v>4870037</v>
      </c>
      <c r="F14" s="1607">
        <v>4391421</v>
      </c>
    </row>
    <row r="15" spans="1:9" ht="15.95" customHeight="1" x14ac:dyDescent="0.2">
      <c r="A15" s="1605"/>
      <c r="B15" s="1835" t="s">
        <v>1197</v>
      </c>
      <c r="C15" s="1835"/>
      <c r="D15" s="1836"/>
      <c r="E15" s="1606">
        <v>1095453</v>
      </c>
      <c r="F15" s="1607">
        <v>1041953</v>
      </c>
    </row>
    <row r="16" spans="1:9" ht="15.95" customHeight="1" x14ac:dyDescent="0.2">
      <c r="A16" s="1605"/>
      <c r="B16" s="1835" t="s">
        <v>1198</v>
      </c>
      <c r="C16" s="1835"/>
      <c r="D16" s="1836"/>
      <c r="E16" s="1606">
        <f>E17+E18</f>
        <v>-70999</v>
      </c>
      <c r="F16" s="1607">
        <v>-124299</v>
      </c>
    </row>
    <row r="17" spans="1:9" ht="24.95" customHeight="1" x14ac:dyDescent="0.2">
      <c r="A17" s="1605"/>
      <c r="B17" s="1605"/>
      <c r="C17" s="1835" t="s">
        <v>1199</v>
      </c>
      <c r="D17" s="1836"/>
      <c r="E17" s="1606">
        <v>-4418</v>
      </c>
      <c r="F17" s="1607">
        <v>-3777</v>
      </c>
    </row>
    <row r="18" spans="1:9" ht="15.95" customHeight="1" x14ac:dyDescent="0.2">
      <c r="A18" s="1605"/>
      <c r="B18" s="1605"/>
      <c r="C18" s="1835" t="s">
        <v>1200</v>
      </c>
      <c r="D18" s="1836"/>
      <c r="E18" s="1606">
        <v>-66581</v>
      </c>
      <c r="F18" s="1607">
        <v>-120522</v>
      </c>
    </row>
    <row r="19" spans="1:9" ht="15.95" customHeight="1" x14ac:dyDescent="0.2">
      <c r="A19" s="1605"/>
      <c r="B19" s="1835" t="s">
        <v>1243</v>
      </c>
      <c r="C19" s="1835"/>
      <c r="D19" s="1836"/>
      <c r="E19" s="1606">
        <f>E20+E21</f>
        <v>-484409</v>
      </c>
      <c r="F19" s="1607">
        <v>-424832</v>
      </c>
    </row>
    <row r="20" spans="1:9" ht="15.95" customHeight="1" x14ac:dyDescent="0.2">
      <c r="A20" s="1605"/>
      <c r="B20" s="1605"/>
      <c r="C20" s="1835" t="s">
        <v>1244</v>
      </c>
      <c r="D20" s="1836"/>
      <c r="E20" s="1606">
        <v>-519049</v>
      </c>
      <c r="F20" s="1607">
        <v>-456522</v>
      </c>
    </row>
    <row r="21" spans="1:9" ht="24.95" customHeight="1" x14ac:dyDescent="0.2">
      <c r="A21" s="1605"/>
      <c r="B21" s="1605"/>
      <c r="C21" s="1835" t="s">
        <v>1245</v>
      </c>
      <c r="D21" s="1836"/>
      <c r="E21" s="1606">
        <v>34640</v>
      </c>
      <c r="F21" s="1607">
        <v>31690</v>
      </c>
    </row>
    <row r="22" spans="1:9" ht="15.95" customHeight="1" x14ac:dyDescent="0.2">
      <c r="A22" s="1605"/>
      <c r="B22" s="1835" t="s">
        <v>1201</v>
      </c>
      <c r="C22" s="1835"/>
      <c r="D22" s="1836"/>
      <c r="E22" s="1606">
        <v>-300203</v>
      </c>
      <c r="F22" s="1607">
        <v>-288660</v>
      </c>
    </row>
    <row r="23" spans="1:9" ht="15.95" customHeight="1" x14ac:dyDescent="0.2">
      <c r="A23" s="1605"/>
      <c r="B23" s="1835" t="s">
        <v>1202</v>
      </c>
      <c r="C23" s="1835"/>
      <c r="D23" s="1836"/>
      <c r="E23" s="1606">
        <v>-269197</v>
      </c>
      <c r="F23" s="1607">
        <v>-559059</v>
      </c>
    </row>
    <row r="24" spans="1:9" ht="15.95" customHeight="1" x14ac:dyDescent="0.2">
      <c r="A24" s="1605"/>
      <c r="B24" s="1835" t="s">
        <v>1203</v>
      </c>
      <c r="C24" s="1835"/>
      <c r="D24" s="1836"/>
      <c r="E24" s="1606">
        <v>-213585</v>
      </c>
      <c r="F24" s="1607">
        <v>-270556</v>
      </c>
    </row>
    <row r="25" spans="1:9" s="1603" customFormat="1" ht="15.95" customHeight="1" x14ac:dyDescent="0.2">
      <c r="A25" s="1849" t="s">
        <v>1204</v>
      </c>
      <c r="B25" s="1849"/>
      <c r="C25" s="1849"/>
      <c r="D25" s="1850"/>
      <c r="E25" s="1608">
        <v>0</v>
      </c>
      <c r="F25" s="1609">
        <v>0</v>
      </c>
      <c r="H25" s="1604"/>
      <c r="I25" s="1604"/>
    </row>
    <row r="26" spans="1:9" s="1603" customFormat="1" ht="15.95" customHeight="1" x14ac:dyDescent="0.2">
      <c r="A26" s="1847" t="s">
        <v>1205</v>
      </c>
      <c r="B26" s="1847"/>
      <c r="C26" s="1847"/>
      <c r="D26" s="1848"/>
      <c r="E26" s="1586">
        <f>E27+E28+E29</f>
        <v>2056058</v>
      </c>
      <c r="F26" s="1587">
        <v>1608233</v>
      </c>
      <c r="H26" s="1604"/>
      <c r="I26" s="1604"/>
    </row>
    <row r="27" spans="1:9" ht="15.95" customHeight="1" x14ac:dyDescent="0.2">
      <c r="A27" s="1835" t="s">
        <v>1206</v>
      </c>
      <c r="B27" s="1835"/>
      <c r="C27" s="1835"/>
      <c r="D27" s="1836"/>
      <c r="E27" s="1606">
        <v>1250000</v>
      </c>
      <c r="F27" s="1610">
        <v>722058</v>
      </c>
    </row>
    <row r="28" spans="1:9" ht="15.95" customHeight="1" x14ac:dyDescent="0.2">
      <c r="A28" s="1835" t="s">
        <v>1207</v>
      </c>
      <c r="B28" s="1835"/>
      <c r="C28" s="1835"/>
      <c r="D28" s="1836"/>
      <c r="E28" s="1606">
        <v>0</v>
      </c>
      <c r="F28" s="1610">
        <v>0</v>
      </c>
    </row>
    <row r="29" spans="1:9" ht="24.95" customHeight="1" x14ac:dyDescent="0.2">
      <c r="A29" s="1835" t="s">
        <v>1208</v>
      </c>
      <c r="B29" s="1835"/>
      <c r="C29" s="1835"/>
      <c r="D29" s="1836"/>
      <c r="E29" s="1606">
        <v>806058</v>
      </c>
      <c r="F29" s="1610">
        <v>886175</v>
      </c>
    </row>
  </sheetData>
  <mergeCells count="28">
    <mergeCell ref="A26:D26"/>
    <mergeCell ref="A27:D27"/>
    <mergeCell ref="A28:D28"/>
    <mergeCell ref="A29:D29"/>
    <mergeCell ref="C20:D20"/>
    <mergeCell ref="C21:D21"/>
    <mergeCell ref="B22:D22"/>
    <mergeCell ref="B23:D23"/>
    <mergeCell ref="B24:D24"/>
    <mergeCell ref="A25:D25"/>
    <mergeCell ref="B19:D19"/>
    <mergeCell ref="C8:D8"/>
    <mergeCell ref="C9:D9"/>
    <mergeCell ref="B10:D10"/>
    <mergeCell ref="C11:D11"/>
    <mergeCell ref="C12:D12"/>
    <mergeCell ref="B13:D13"/>
    <mergeCell ref="B14:D14"/>
    <mergeCell ref="B15:D15"/>
    <mergeCell ref="B16:D16"/>
    <mergeCell ref="C17:D17"/>
    <mergeCell ref="C18:D18"/>
    <mergeCell ref="C7:D7"/>
    <mergeCell ref="A2:D2"/>
    <mergeCell ref="A3:D3"/>
    <mergeCell ref="A4:D4"/>
    <mergeCell ref="A5:D5"/>
    <mergeCell ref="B6:D6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7" sqref="B7"/>
    </sheetView>
  </sheetViews>
  <sheetFormatPr defaultRowHeight="10.5" x14ac:dyDescent="0.2"/>
  <cols>
    <col min="1" max="1" width="3.7109375" style="1601" customWidth="1"/>
    <col min="2" max="2" width="79.85546875" style="1601" customWidth="1"/>
    <col min="3" max="4" width="12.7109375" style="1601" customWidth="1"/>
    <col min="5" max="256" width="9.140625" style="1601"/>
    <col min="257" max="257" width="3.7109375" style="1601" customWidth="1"/>
    <col min="258" max="258" width="79.85546875" style="1601" customWidth="1"/>
    <col min="259" max="260" width="12.7109375" style="1601" customWidth="1"/>
    <col min="261" max="512" width="9.140625" style="1601"/>
    <col min="513" max="513" width="3.7109375" style="1601" customWidth="1"/>
    <col min="514" max="514" width="79.85546875" style="1601" customWidth="1"/>
    <col min="515" max="516" width="12.7109375" style="1601" customWidth="1"/>
    <col min="517" max="768" width="9.140625" style="1601"/>
    <col min="769" max="769" width="3.7109375" style="1601" customWidth="1"/>
    <col min="770" max="770" width="79.85546875" style="1601" customWidth="1"/>
    <col min="771" max="772" width="12.7109375" style="1601" customWidth="1"/>
    <col min="773" max="1024" width="9.140625" style="1601"/>
    <col min="1025" max="1025" width="3.7109375" style="1601" customWidth="1"/>
    <col min="1026" max="1026" width="79.85546875" style="1601" customWidth="1"/>
    <col min="1027" max="1028" width="12.7109375" style="1601" customWidth="1"/>
    <col min="1029" max="1280" width="9.140625" style="1601"/>
    <col min="1281" max="1281" width="3.7109375" style="1601" customWidth="1"/>
    <col min="1282" max="1282" width="79.85546875" style="1601" customWidth="1"/>
    <col min="1283" max="1284" width="12.7109375" style="1601" customWidth="1"/>
    <col min="1285" max="1536" width="9.140625" style="1601"/>
    <col min="1537" max="1537" width="3.7109375" style="1601" customWidth="1"/>
    <col min="1538" max="1538" width="79.85546875" style="1601" customWidth="1"/>
    <col min="1539" max="1540" width="12.7109375" style="1601" customWidth="1"/>
    <col min="1541" max="1792" width="9.140625" style="1601"/>
    <col min="1793" max="1793" width="3.7109375" style="1601" customWidth="1"/>
    <col min="1794" max="1794" width="79.85546875" style="1601" customWidth="1"/>
    <col min="1795" max="1796" width="12.7109375" style="1601" customWidth="1"/>
    <col min="1797" max="2048" width="9.140625" style="1601"/>
    <col min="2049" max="2049" width="3.7109375" style="1601" customWidth="1"/>
    <col min="2050" max="2050" width="79.85546875" style="1601" customWidth="1"/>
    <col min="2051" max="2052" width="12.7109375" style="1601" customWidth="1"/>
    <col min="2053" max="2304" width="9.140625" style="1601"/>
    <col min="2305" max="2305" width="3.7109375" style="1601" customWidth="1"/>
    <col min="2306" max="2306" width="79.85546875" style="1601" customWidth="1"/>
    <col min="2307" max="2308" width="12.7109375" style="1601" customWidth="1"/>
    <col min="2309" max="2560" width="9.140625" style="1601"/>
    <col min="2561" max="2561" width="3.7109375" style="1601" customWidth="1"/>
    <col min="2562" max="2562" width="79.85546875" style="1601" customWidth="1"/>
    <col min="2563" max="2564" width="12.7109375" style="1601" customWidth="1"/>
    <col min="2565" max="2816" width="9.140625" style="1601"/>
    <col min="2817" max="2817" width="3.7109375" style="1601" customWidth="1"/>
    <col min="2818" max="2818" width="79.85546875" style="1601" customWidth="1"/>
    <col min="2819" max="2820" width="12.7109375" style="1601" customWidth="1"/>
    <col min="2821" max="3072" width="9.140625" style="1601"/>
    <col min="3073" max="3073" width="3.7109375" style="1601" customWidth="1"/>
    <col min="3074" max="3074" width="79.85546875" style="1601" customWidth="1"/>
    <col min="3075" max="3076" width="12.7109375" style="1601" customWidth="1"/>
    <col min="3077" max="3328" width="9.140625" style="1601"/>
    <col min="3329" max="3329" width="3.7109375" style="1601" customWidth="1"/>
    <col min="3330" max="3330" width="79.85546875" style="1601" customWidth="1"/>
    <col min="3331" max="3332" width="12.7109375" style="1601" customWidth="1"/>
    <col min="3333" max="3584" width="9.140625" style="1601"/>
    <col min="3585" max="3585" width="3.7109375" style="1601" customWidth="1"/>
    <col min="3586" max="3586" width="79.85546875" style="1601" customWidth="1"/>
    <col min="3587" max="3588" width="12.7109375" style="1601" customWidth="1"/>
    <col min="3589" max="3840" width="9.140625" style="1601"/>
    <col min="3841" max="3841" width="3.7109375" style="1601" customWidth="1"/>
    <col min="3842" max="3842" width="79.85546875" style="1601" customWidth="1"/>
    <col min="3843" max="3844" width="12.7109375" style="1601" customWidth="1"/>
    <col min="3845" max="4096" width="9.140625" style="1601"/>
    <col min="4097" max="4097" width="3.7109375" style="1601" customWidth="1"/>
    <col min="4098" max="4098" width="79.85546875" style="1601" customWidth="1"/>
    <col min="4099" max="4100" width="12.7109375" style="1601" customWidth="1"/>
    <col min="4101" max="4352" width="9.140625" style="1601"/>
    <col min="4353" max="4353" width="3.7109375" style="1601" customWidth="1"/>
    <col min="4354" max="4354" width="79.85546875" style="1601" customWidth="1"/>
    <col min="4355" max="4356" width="12.7109375" style="1601" customWidth="1"/>
    <col min="4357" max="4608" width="9.140625" style="1601"/>
    <col min="4609" max="4609" width="3.7109375" style="1601" customWidth="1"/>
    <col min="4610" max="4610" width="79.85546875" style="1601" customWidth="1"/>
    <col min="4611" max="4612" width="12.7109375" style="1601" customWidth="1"/>
    <col min="4613" max="4864" width="9.140625" style="1601"/>
    <col min="4865" max="4865" width="3.7109375" style="1601" customWidth="1"/>
    <col min="4866" max="4866" width="79.85546875" style="1601" customWidth="1"/>
    <col min="4867" max="4868" width="12.7109375" style="1601" customWidth="1"/>
    <col min="4869" max="5120" width="9.140625" style="1601"/>
    <col min="5121" max="5121" width="3.7109375" style="1601" customWidth="1"/>
    <col min="5122" max="5122" width="79.85546875" style="1601" customWidth="1"/>
    <col min="5123" max="5124" width="12.7109375" style="1601" customWidth="1"/>
    <col min="5125" max="5376" width="9.140625" style="1601"/>
    <col min="5377" max="5377" width="3.7109375" style="1601" customWidth="1"/>
    <col min="5378" max="5378" width="79.85546875" style="1601" customWidth="1"/>
    <col min="5379" max="5380" width="12.7109375" style="1601" customWidth="1"/>
    <col min="5381" max="5632" width="9.140625" style="1601"/>
    <col min="5633" max="5633" width="3.7109375" style="1601" customWidth="1"/>
    <col min="5634" max="5634" width="79.85546875" style="1601" customWidth="1"/>
    <col min="5635" max="5636" width="12.7109375" style="1601" customWidth="1"/>
    <col min="5637" max="5888" width="9.140625" style="1601"/>
    <col min="5889" max="5889" width="3.7109375" style="1601" customWidth="1"/>
    <col min="5890" max="5890" width="79.85546875" style="1601" customWidth="1"/>
    <col min="5891" max="5892" width="12.7109375" style="1601" customWidth="1"/>
    <col min="5893" max="6144" width="9.140625" style="1601"/>
    <col min="6145" max="6145" width="3.7109375" style="1601" customWidth="1"/>
    <col min="6146" max="6146" width="79.85546875" style="1601" customWidth="1"/>
    <col min="6147" max="6148" width="12.7109375" style="1601" customWidth="1"/>
    <col min="6149" max="6400" width="9.140625" style="1601"/>
    <col min="6401" max="6401" width="3.7109375" style="1601" customWidth="1"/>
    <col min="6402" max="6402" width="79.85546875" style="1601" customWidth="1"/>
    <col min="6403" max="6404" width="12.7109375" style="1601" customWidth="1"/>
    <col min="6405" max="6656" width="9.140625" style="1601"/>
    <col min="6657" max="6657" width="3.7109375" style="1601" customWidth="1"/>
    <col min="6658" max="6658" width="79.85546875" style="1601" customWidth="1"/>
    <col min="6659" max="6660" width="12.7109375" style="1601" customWidth="1"/>
    <col min="6661" max="6912" width="9.140625" style="1601"/>
    <col min="6913" max="6913" width="3.7109375" style="1601" customWidth="1"/>
    <col min="6914" max="6914" width="79.85546875" style="1601" customWidth="1"/>
    <col min="6915" max="6916" width="12.7109375" style="1601" customWidth="1"/>
    <col min="6917" max="7168" width="9.140625" style="1601"/>
    <col min="7169" max="7169" width="3.7109375" style="1601" customWidth="1"/>
    <col min="7170" max="7170" width="79.85546875" style="1601" customWidth="1"/>
    <col min="7171" max="7172" width="12.7109375" style="1601" customWidth="1"/>
    <col min="7173" max="7424" width="9.140625" style="1601"/>
    <col min="7425" max="7425" width="3.7109375" style="1601" customWidth="1"/>
    <col min="7426" max="7426" width="79.85546875" style="1601" customWidth="1"/>
    <col min="7427" max="7428" width="12.7109375" style="1601" customWidth="1"/>
    <col min="7429" max="7680" width="9.140625" style="1601"/>
    <col min="7681" max="7681" width="3.7109375" style="1601" customWidth="1"/>
    <col min="7682" max="7682" width="79.85546875" style="1601" customWidth="1"/>
    <col min="7683" max="7684" width="12.7109375" style="1601" customWidth="1"/>
    <col min="7685" max="7936" width="9.140625" style="1601"/>
    <col min="7937" max="7937" width="3.7109375" style="1601" customWidth="1"/>
    <col min="7938" max="7938" width="79.85546875" style="1601" customWidth="1"/>
    <col min="7939" max="7940" width="12.7109375" style="1601" customWidth="1"/>
    <col min="7941" max="8192" width="9.140625" style="1601"/>
    <col min="8193" max="8193" width="3.7109375" style="1601" customWidth="1"/>
    <col min="8194" max="8194" width="79.85546875" style="1601" customWidth="1"/>
    <col min="8195" max="8196" width="12.7109375" style="1601" customWidth="1"/>
    <col min="8197" max="8448" width="9.140625" style="1601"/>
    <col min="8449" max="8449" width="3.7109375" style="1601" customWidth="1"/>
    <col min="8450" max="8450" width="79.85546875" style="1601" customWidth="1"/>
    <col min="8451" max="8452" width="12.7109375" style="1601" customWidth="1"/>
    <col min="8453" max="8704" width="9.140625" style="1601"/>
    <col min="8705" max="8705" width="3.7109375" style="1601" customWidth="1"/>
    <col min="8706" max="8706" width="79.85546875" style="1601" customWidth="1"/>
    <col min="8707" max="8708" width="12.7109375" style="1601" customWidth="1"/>
    <col min="8709" max="8960" width="9.140625" style="1601"/>
    <col min="8961" max="8961" width="3.7109375" style="1601" customWidth="1"/>
    <col min="8962" max="8962" width="79.85546875" style="1601" customWidth="1"/>
    <col min="8963" max="8964" width="12.7109375" style="1601" customWidth="1"/>
    <col min="8965" max="9216" width="9.140625" style="1601"/>
    <col min="9217" max="9217" width="3.7109375" style="1601" customWidth="1"/>
    <col min="9218" max="9218" width="79.85546875" style="1601" customWidth="1"/>
    <col min="9219" max="9220" width="12.7109375" style="1601" customWidth="1"/>
    <col min="9221" max="9472" width="9.140625" style="1601"/>
    <col min="9473" max="9473" width="3.7109375" style="1601" customWidth="1"/>
    <col min="9474" max="9474" width="79.85546875" style="1601" customWidth="1"/>
    <col min="9475" max="9476" width="12.7109375" style="1601" customWidth="1"/>
    <col min="9477" max="9728" width="9.140625" style="1601"/>
    <col min="9729" max="9729" width="3.7109375" style="1601" customWidth="1"/>
    <col min="9730" max="9730" width="79.85546875" style="1601" customWidth="1"/>
    <col min="9731" max="9732" width="12.7109375" style="1601" customWidth="1"/>
    <col min="9733" max="9984" width="9.140625" style="1601"/>
    <col min="9985" max="9985" width="3.7109375" style="1601" customWidth="1"/>
    <col min="9986" max="9986" width="79.85546875" style="1601" customWidth="1"/>
    <col min="9987" max="9988" width="12.7109375" style="1601" customWidth="1"/>
    <col min="9989" max="10240" width="9.140625" style="1601"/>
    <col min="10241" max="10241" width="3.7109375" style="1601" customWidth="1"/>
    <col min="10242" max="10242" width="79.85546875" style="1601" customWidth="1"/>
    <col min="10243" max="10244" width="12.7109375" style="1601" customWidth="1"/>
    <col min="10245" max="10496" width="9.140625" style="1601"/>
    <col min="10497" max="10497" width="3.7109375" style="1601" customWidth="1"/>
    <col min="10498" max="10498" width="79.85546875" style="1601" customWidth="1"/>
    <col min="10499" max="10500" width="12.7109375" style="1601" customWidth="1"/>
    <col min="10501" max="10752" width="9.140625" style="1601"/>
    <col min="10753" max="10753" width="3.7109375" style="1601" customWidth="1"/>
    <col min="10754" max="10754" width="79.85546875" style="1601" customWidth="1"/>
    <col min="10755" max="10756" width="12.7109375" style="1601" customWidth="1"/>
    <col min="10757" max="11008" width="9.140625" style="1601"/>
    <col min="11009" max="11009" width="3.7109375" style="1601" customWidth="1"/>
    <col min="11010" max="11010" width="79.85546875" style="1601" customWidth="1"/>
    <col min="11011" max="11012" width="12.7109375" style="1601" customWidth="1"/>
    <col min="11013" max="11264" width="9.140625" style="1601"/>
    <col min="11265" max="11265" width="3.7109375" style="1601" customWidth="1"/>
    <col min="11266" max="11266" width="79.85546875" style="1601" customWidth="1"/>
    <col min="11267" max="11268" width="12.7109375" style="1601" customWidth="1"/>
    <col min="11269" max="11520" width="9.140625" style="1601"/>
    <col min="11521" max="11521" width="3.7109375" style="1601" customWidth="1"/>
    <col min="11522" max="11522" width="79.85546875" style="1601" customWidth="1"/>
    <col min="11523" max="11524" width="12.7109375" style="1601" customWidth="1"/>
    <col min="11525" max="11776" width="9.140625" style="1601"/>
    <col min="11777" max="11777" width="3.7109375" style="1601" customWidth="1"/>
    <col min="11778" max="11778" width="79.85546875" style="1601" customWidth="1"/>
    <col min="11779" max="11780" width="12.7109375" style="1601" customWidth="1"/>
    <col min="11781" max="12032" width="9.140625" style="1601"/>
    <col min="12033" max="12033" width="3.7109375" style="1601" customWidth="1"/>
    <col min="12034" max="12034" width="79.85546875" style="1601" customWidth="1"/>
    <col min="12035" max="12036" width="12.7109375" style="1601" customWidth="1"/>
    <col min="12037" max="12288" width="9.140625" style="1601"/>
    <col min="12289" max="12289" width="3.7109375" style="1601" customWidth="1"/>
    <col min="12290" max="12290" width="79.85546875" style="1601" customWidth="1"/>
    <col min="12291" max="12292" width="12.7109375" style="1601" customWidth="1"/>
    <col min="12293" max="12544" width="9.140625" style="1601"/>
    <col min="12545" max="12545" width="3.7109375" style="1601" customWidth="1"/>
    <col min="12546" max="12546" width="79.85546875" style="1601" customWidth="1"/>
    <col min="12547" max="12548" width="12.7109375" style="1601" customWidth="1"/>
    <col min="12549" max="12800" width="9.140625" style="1601"/>
    <col min="12801" max="12801" width="3.7109375" style="1601" customWidth="1"/>
    <col min="12802" max="12802" width="79.85546875" style="1601" customWidth="1"/>
    <col min="12803" max="12804" width="12.7109375" style="1601" customWidth="1"/>
    <col min="12805" max="13056" width="9.140625" style="1601"/>
    <col min="13057" max="13057" width="3.7109375" style="1601" customWidth="1"/>
    <col min="13058" max="13058" width="79.85546875" style="1601" customWidth="1"/>
    <col min="13059" max="13060" width="12.7109375" style="1601" customWidth="1"/>
    <col min="13061" max="13312" width="9.140625" style="1601"/>
    <col min="13313" max="13313" width="3.7109375" style="1601" customWidth="1"/>
    <col min="13314" max="13314" width="79.85546875" style="1601" customWidth="1"/>
    <col min="13315" max="13316" width="12.7109375" style="1601" customWidth="1"/>
    <col min="13317" max="13568" width="9.140625" style="1601"/>
    <col min="13569" max="13569" width="3.7109375" style="1601" customWidth="1"/>
    <col min="13570" max="13570" width="79.85546875" style="1601" customWidth="1"/>
    <col min="13571" max="13572" width="12.7109375" style="1601" customWidth="1"/>
    <col min="13573" max="13824" width="9.140625" style="1601"/>
    <col min="13825" max="13825" width="3.7109375" style="1601" customWidth="1"/>
    <col min="13826" max="13826" width="79.85546875" style="1601" customWidth="1"/>
    <col min="13827" max="13828" width="12.7109375" style="1601" customWidth="1"/>
    <col min="13829" max="14080" width="9.140625" style="1601"/>
    <col min="14081" max="14081" width="3.7109375" style="1601" customWidth="1"/>
    <col min="14082" max="14082" width="79.85546875" style="1601" customWidth="1"/>
    <col min="14083" max="14084" width="12.7109375" style="1601" customWidth="1"/>
    <col min="14085" max="14336" width="9.140625" style="1601"/>
    <col min="14337" max="14337" width="3.7109375" style="1601" customWidth="1"/>
    <col min="14338" max="14338" width="79.85546875" style="1601" customWidth="1"/>
    <col min="14339" max="14340" width="12.7109375" style="1601" customWidth="1"/>
    <col min="14341" max="14592" width="9.140625" style="1601"/>
    <col min="14593" max="14593" width="3.7109375" style="1601" customWidth="1"/>
    <col min="14594" max="14594" width="79.85546875" style="1601" customWidth="1"/>
    <col min="14595" max="14596" width="12.7109375" style="1601" customWidth="1"/>
    <col min="14597" max="14848" width="9.140625" style="1601"/>
    <col min="14849" max="14849" width="3.7109375" style="1601" customWidth="1"/>
    <col min="14850" max="14850" width="79.85546875" style="1601" customWidth="1"/>
    <col min="14851" max="14852" width="12.7109375" style="1601" customWidth="1"/>
    <col min="14853" max="15104" width="9.140625" style="1601"/>
    <col min="15105" max="15105" width="3.7109375" style="1601" customWidth="1"/>
    <col min="15106" max="15106" width="79.85546875" style="1601" customWidth="1"/>
    <col min="15107" max="15108" width="12.7109375" style="1601" customWidth="1"/>
    <col min="15109" max="15360" width="9.140625" style="1601"/>
    <col min="15361" max="15361" width="3.7109375" style="1601" customWidth="1"/>
    <col min="15362" max="15362" width="79.85546875" style="1601" customWidth="1"/>
    <col min="15363" max="15364" width="12.7109375" style="1601" customWidth="1"/>
    <col min="15365" max="15616" width="9.140625" style="1601"/>
    <col min="15617" max="15617" width="3.7109375" style="1601" customWidth="1"/>
    <col min="15618" max="15618" width="79.85546875" style="1601" customWidth="1"/>
    <col min="15619" max="15620" width="12.7109375" style="1601" customWidth="1"/>
    <col min="15621" max="15872" width="9.140625" style="1601"/>
    <col min="15873" max="15873" width="3.7109375" style="1601" customWidth="1"/>
    <col min="15874" max="15874" width="79.85546875" style="1601" customWidth="1"/>
    <col min="15875" max="15876" width="12.7109375" style="1601" customWidth="1"/>
    <col min="15877" max="16128" width="9.140625" style="1601"/>
    <col min="16129" max="16129" width="3.7109375" style="1601" customWidth="1"/>
    <col min="16130" max="16130" width="79.85546875" style="1601" customWidth="1"/>
    <col min="16131" max="16132" width="12.7109375" style="1601" customWidth="1"/>
    <col min="16133" max="16384" width="9.140625" style="1601"/>
  </cols>
  <sheetData>
    <row r="1" spans="1:4" ht="31.5" customHeight="1" x14ac:dyDescent="0.2">
      <c r="A1" s="1691" t="s">
        <v>1120</v>
      </c>
    </row>
    <row r="2" spans="1:4" ht="15.95" customHeight="1" x14ac:dyDescent="0.2">
      <c r="A2" s="1852" t="s">
        <v>1120</v>
      </c>
      <c r="B2" s="1853"/>
      <c r="C2" s="1580" t="s">
        <v>1108</v>
      </c>
      <c r="D2" s="1581" t="s">
        <v>968</v>
      </c>
    </row>
    <row r="3" spans="1:4" ht="35.1" customHeight="1" x14ac:dyDescent="0.2">
      <c r="A3" s="1854" t="s">
        <v>1280</v>
      </c>
      <c r="B3" s="1854"/>
      <c r="C3" s="1583">
        <f>C4+C22+C38</f>
        <v>59069848</v>
      </c>
      <c r="D3" s="1584">
        <f>D4+D22</f>
        <v>56601711</v>
      </c>
    </row>
    <row r="4" spans="1:4" ht="15.95" customHeight="1" x14ac:dyDescent="0.2">
      <c r="A4" s="1855" t="s">
        <v>1209</v>
      </c>
      <c r="B4" s="1855"/>
      <c r="C4" s="1586">
        <f>C5</f>
        <v>11718792</v>
      </c>
      <c r="D4" s="1587">
        <f>D5</f>
        <v>12987810</v>
      </c>
    </row>
    <row r="5" spans="1:4" ht="15.95" customHeight="1" x14ac:dyDescent="0.2">
      <c r="A5" s="1851" t="s">
        <v>1210</v>
      </c>
      <c r="B5" s="1851"/>
      <c r="C5" s="1588">
        <f>SUM(C6:C21)</f>
        <v>11718792</v>
      </c>
      <c r="D5" s="1589">
        <f>SUM(D6:D21)</f>
        <v>12987810</v>
      </c>
    </row>
    <row r="6" spans="1:4" ht="15.95" customHeight="1" x14ac:dyDescent="0.2">
      <c r="A6" s="1653"/>
      <c r="B6" s="1654" t="s">
        <v>1211</v>
      </c>
      <c r="C6" s="1655">
        <v>17925</v>
      </c>
      <c r="D6" s="1646">
        <v>53237</v>
      </c>
    </row>
    <row r="7" spans="1:4" ht="15.95" customHeight="1" x14ac:dyDescent="0.2">
      <c r="A7" s="1653"/>
      <c r="B7" s="1654" t="s">
        <v>1212</v>
      </c>
      <c r="C7" s="1645">
        <v>318321</v>
      </c>
      <c r="D7" s="1646">
        <v>387325</v>
      </c>
    </row>
    <row r="8" spans="1:4" ht="15.95" customHeight="1" x14ac:dyDescent="0.2">
      <c r="A8" s="1653"/>
      <c r="B8" s="1654" t="s">
        <v>1213</v>
      </c>
      <c r="C8" s="1645">
        <v>17226</v>
      </c>
      <c r="D8" s="1646">
        <v>39287</v>
      </c>
    </row>
    <row r="9" spans="1:4" ht="15.95" customHeight="1" x14ac:dyDescent="0.2">
      <c r="A9" s="1653"/>
      <c r="B9" s="1654" t="s">
        <v>1214</v>
      </c>
      <c r="C9" s="1645">
        <v>0</v>
      </c>
      <c r="D9" s="1646">
        <v>0</v>
      </c>
    </row>
    <row r="10" spans="1:4" ht="15.95" customHeight="1" x14ac:dyDescent="0.2">
      <c r="A10" s="1653"/>
      <c r="B10" s="1654" t="s">
        <v>1215</v>
      </c>
      <c r="C10" s="1645">
        <v>0</v>
      </c>
      <c r="D10" s="1646">
        <v>0</v>
      </c>
    </row>
    <row r="11" spans="1:4" ht="15.95" customHeight="1" x14ac:dyDescent="0.2">
      <c r="A11" s="1653"/>
      <c r="B11" s="1654" t="s">
        <v>1216</v>
      </c>
      <c r="C11" s="1645">
        <v>142707</v>
      </c>
      <c r="D11" s="1646">
        <v>1595957</v>
      </c>
    </row>
    <row r="12" spans="1:4" ht="15.95" customHeight="1" x14ac:dyDescent="0.2">
      <c r="A12" s="1653"/>
      <c r="B12" s="1654" t="s">
        <v>1217</v>
      </c>
      <c r="C12" s="1645">
        <v>5274077</v>
      </c>
      <c r="D12" s="1646">
        <v>5118708</v>
      </c>
    </row>
    <row r="13" spans="1:4" ht="15.95" customHeight="1" x14ac:dyDescent="0.2">
      <c r="A13" s="1653"/>
      <c r="B13" s="1654" t="s">
        <v>1218</v>
      </c>
      <c r="C13" s="1645">
        <v>1095739</v>
      </c>
      <c r="D13" s="1646">
        <v>1080009</v>
      </c>
    </row>
    <row r="14" spans="1:4" ht="15.95" customHeight="1" x14ac:dyDescent="0.2">
      <c r="A14" s="1653"/>
      <c r="B14" s="1654" t="s">
        <v>1219</v>
      </c>
      <c r="C14" s="1645">
        <v>4102617</v>
      </c>
      <c r="D14" s="1646">
        <v>3555432</v>
      </c>
    </row>
    <row r="15" spans="1:4" ht="15.95" customHeight="1" x14ac:dyDescent="0.2">
      <c r="A15" s="1653"/>
      <c r="B15" s="1654" t="s">
        <v>1220</v>
      </c>
      <c r="C15" s="1645">
        <v>260550</v>
      </c>
      <c r="D15" s="1646">
        <v>444814</v>
      </c>
    </row>
    <row r="16" spans="1:4" ht="15.95" customHeight="1" x14ac:dyDescent="0.2">
      <c r="A16" s="1653"/>
      <c r="B16" s="1654" t="s">
        <v>1221</v>
      </c>
      <c r="C16" s="1655">
        <v>20690</v>
      </c>
      <c r="D16" s="1646">
        <v>15695</v>
      </c>
    </row>
    <row r="17" spans="1:4" ht="15.95" customHeight="1" x14ac:dyDescent="0.2">
      <c r="A17" s="1653"/>
      <c r="B17" s="1654" t="s">
        <v>1222</v>
      </c>
      <c r="C17" s="1645">
        <v>0</v>
      </c>
      <c r="D17" s="1646">
        <v>0</v>
      </c>
    </row>
    <row r="18" spans="1:4" ht="24.95" customHeight="1" x14ac:dyDescent="0.2">
      <c r="A18" s="1653"/>
      <c r="B18" s="1654" t="s">
        <v>1223</v>
      </c>
      <c r="C18" s="1645">
        <v>0</v>
      </c>
      <c r="D18" s="1646">
        <v>0</v>
      </c>
    </row>
    <row r="19" spans="1:4" ht="15.95" customHeight="1" x14ac:dyDescent="0.2">
      <c r="A19" s="1653"/>
      <c r="B19" s="1654" t="s">
        <v>1224</v>
      </c>
      <c r="C19" s="1645">
        <v>2654</v>
      </c>
      <c r="D19" s="1646">
        <v>0</v>
      </c>
    </row>
    <row r="20" spans="1:4" ht="15.95" customHeight="1" x14ac:dyDescent="0.2">
      <c r="A20" s="1653"/>
      <c r="B20" s="1654" t="s">
        <v>1225</v>
      </c>
      <c r="C20" s="1645">
        <v>445187</v>
      </c>
      <c r="D20" s="1646">
        <v>654245</v>
      </c>
    </row>
    <row r="21" spans="1:4" ht="15.95" customHeight="1" x14ac:dyDescent="0.2">
      <c r="A21" s="1612"/>
      <c r="B21" s="1613" t="s">
        <v>1226</v>
      </c>
      <c r="C21" s="1590">
        <v>21099</v>
      </c>
      <c r="D21" s="1589">
        <v>43101</v>
      </c>
    </row>
    <row r="22" spans="1:4" ht="15.95" customHeight="1" x14ac:dyDescent="0.2">
      <c r="A22" s="1856" t="s">
        <v>1227</v>
      </c>
      <c r="B22" s="1857"/>
      <c r="C22" s="1586">
        <f>C23+C24+C35+C36+C37</f>
        <v>47350835</v>
      </c>
      <c r="D22" s="1586">
        <f>D23+D24+D35+D36+D37</f>
        <v>43613901</v>
      </c>
    </row>
    <row r="23" spans="1:4" ht="15.95" customHeight="1" x14ac:dyDescent="0.2">
      <c r="A23" s="1851" t="s">
        <v>1228</v>
      </c>
      <c r="B23" s="1851"/>
      <c r="C23" s="1588">
        <v>0</v>
      </c>
      <c r="D23" s="1589">
        <v>0</v>
      </c>
    </row>
    <row r="24" spans="1:4" ht="15.95" customHeight="1" x14ac:dyDescent="0.2">
      <c r="A24" s="1858" t="s">
        <v>1229</v>
      </c>
      <c r="B24" s="1858"/>
      <c r="C24" s="1645">
        <f>SUM(C25:C34)</f>
        <v>44998439</v>
      </c>
      <c r="D24" s="1646">
        <f>SUM(D25:D34)</f>
        <v>40679146</v>
      </c>
    </row>
    <row r="25" spans="1:4" ht="15.95" customHeight="1" x14ac:dyDescent="0.2">
      <c r="A25" s="1612"/>
      <c r="B25" s="1613" t="s">
        <v>1230</v>
      </c>
      <c r="C25" s="1590">
        <v>0</v>
      </c>
      <c r="D25" s="1589">
        <v>0</v>
      </c>
    </row>
    <row r="26" spans="1:4" ht="15.95" customHeight="1" x14ac:dyDescent="0.2">
      <c r="A26" s="1647"/>
      <c r="B26" s="1648" t="s">
        <v>1216</v>
      </c>
      <c r="C26" s="1649">
        <v>2267332</v>
      </c>
      <c r="D26" s="1650">
        <v>0</v>
      </c>
    </row>
    <row r="27" spans="1:4" ht="15.95" customHeight="1" x14ac:dyDescent="0.2">
      <c r="A27" s="1653"/>
      <c r="B27" s="1654" t="s">
        <v>1231</v>
      </c>
      <c r="C27" s="1645">
        <v>5082710</v>
      </c>
      <c r="D27" s="1646">
        <v>4325250</v>
      </c>
    </row>
    <row r="28" spans="1:4" ht="15.95" customHeight="1" x14ac:dyDescent="0.2">
      <c r="A28" s="1653"/>
      <c r="B28" s="1654" t="s">
        <v>1232</v>
      </c>
      <c r="C28" s="1645">
        <v>5405292</v>
      </c>
      <c r="D28" s="1646">
        <v>4998130</v>
      </c>
    </row>
    <row r="29" spans="1:4" ht="15.95" customHeight="1" x14ac:dyDescent="0.2">
      <c r="A29" s="1653"/>
      <c r="B29" s="1654" t="s">
        <v>1233</v>
      </c>
      <c r="C29" s="1645">
        <v>14789603</v>
      </c>
      <c r="D29" s="1646">
        <v>15020128</v>
      </c>
    </row>
    <row r="30" spans="1:4" ht="15.95" customHeight="1" x14ac:dyDescent="0.2">
      <c r="A30" s="1653"/>
      <c r="B30" s="1654" t="s">
        <v>1234</v>
      </c>
      <c r="C30" s="1645">
        <v>1281631</v>
      </c>
      <c r="D30" s="1646">
        <v>0</v>
      </c>
    </row>
    <row r="31" spans="1:4" ht="15.95" customHeight="1" x14ac:dyDescent="0.2">
      <c r="A31" s="1653"/>
      <c r="B31" s="1654" t="s">
        <v>1235</v>
      </c>
      <c r="C31" s="1645">
        <v>8601759</v>
      </c>
      <c r="D31" s="1646">
        <v>9031991</v>
      </c>
    </row>
    <row r="32" spans="1:4" ht="15.95" customHeight="1" x14ac:dyDescent="0.2">
      <c r="A32" s="1653"/>
      <c r="B32" s="1654" t="s">
        <v>1236</v>
      </c>
      <c r="C32" s="1645">
        <v>0</v>
      </c>
      <c r="D32" s="1646">
        <v>0</v>
      </c>
    </row>
    <row r="33" spans="1:4" ht="15.95" customHeight="1" x14ac:dyDescent="0.2">
      <c r="A33" s="1653"/>
      <c r="B33" s="1654" t="s">
        <v>1237</v>
      </c>
      <c r="C33" s="1655">
        <v>2314140</v>
      </c>
      <c r="D33" s="1646">
        <v>2148907</v>
      </c>
    </row>
    <row r="34" spans="1:4" ht="15.95" customHeight="1" x14ac:dyDescent="0.2">
      <c r="A34" s="1653"/>
      <c r="B34" s="1654" t="s">
        <v>1238</v>
      </c>
      <c r="C34" s="1645">
        <v>5255972</v>
      </c>
      <c r="D34" s="1646">
        <v>5154740</v>
      </c>
    </row>
    <row r="35" spans="1:4" ht="15.95" customHeight="1" x14ac:dyDescent="0.2">
      <c r="A35" s="1858" t="s">
        <v>1239</v>
      </c>
      <c r="B35" s="1858"/>
      <c r="C35" s="1645">
        <v>0</v>
      </c>
      <c r="D35" s="1646">
        <v>0</v>
      </c>
    </row>
    <row r="36" spans="1:4" ht="15.95" customHeight="1" x14ac:dyDescent="0.2">
      <c r="A36" s="1859" t="s">
        <v>1240</v>
      </c>
      <c r="B36" s="1859"/>
      <c r="C36" s="1651">
        <v>0</v>
      </c>
      <c r="D36" s="1652">
        <v>0</v>
      </c>
    </row>
    <row r="37" spans="1:4" ht="15.95" customHeight="1" x14ac:dyDescent="0.2">
      <c r="A37" s="1851" t="s">
        <v>1241</v>
      </c>
      <c r="B37" s="1851"/>
      <c r="C37" s="1590">
        <v>2352396</v>
      </c>
      <c r="D37" s="1589">
        <v>2934755</v>
      </c>
    </row>
    <row r="38" spans="1:4" ht="23.25" customHeight="1" x14ac:dyDescent="0.2">
      <c r="A38" s="1856" t="s">
        <v>1271</v>
      </c>
      <c r="B38" s="1857"/>
      <c r="C38" s="1586">
        <v>221</v>
      </c>
      <c r="D38" s="1586">
        <v>0</v>
      </c>
    </row>
  </sheetData>
  <mergeCells count="11">
    <mergeCell ref="A38:B38"/>
    <mergeCell ref="A24:B24"/>
    <mergeCell ref="A35:B35"/>
    <mergeCell ref="A36:B36"/>
    <mergeCell ref="A37:B37"/>
    <mergeCell ref="A23:B23"/>
    <mergeCell ref="A2:B2"/>
    <mergeCell ref="A3:B3"/>
    <mergeCell ref="A4:B4"/>
    <mergeCell ref="A5:B5"/>
    <mergeCell ref="A22:B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K31"/>
  <sheetViews>
    <sheetView workbookViewId="0">
      <selection activeCell="H14" sqref="H14"/>
    </sheetView>
  </sheetViews>
  <sheetFormatPr defaultRowHeight="13.5" x14ac:dyDescent="0.2"/>
  <cols>
    <col min="1" max="1" width="43.28515625" style="1186" customWidth="1"/>
    <col min="2" max="7" width="14.7109375" style="1186" customWidth="1"/>
    <col min="8" max="8" width="9.140625" style="1186"/>
    <col min="9" max="9" width="9.5703125" style="1186" bestFit="1" customWidth="1"/>
    <col min="10" max="10" width="12.5703125" style="1186" customWidth="1"/>
    <col min="11" max="16384" width="9.140625" style="1186"/>
  </cols>
  <sheetData>
    <row r="1" spans="1:11" x14ac:dyDescent="0.2">
      <c r="A1" s="1184" t="s">
        <v>860</v>
      </c>
      <c r="B1" s="1185"/>
      <c r="C1" s="1185"/>
      <c r="D1" s="1185"/>
      <c r="E1" s="1185"/>
      <c r="F1" s="1185"/>
      <c r="G1" s="1185"/>
    </row>
    <row r="2" spans="1:11" x14ac:dyDescent="0.2">
      <c r="A2" s="1714" t="s">
        <v>965</v>
      </c>
      <c r="B2" s="1715"/>
      <c r="C2" s="1715"/>
      <c r="D2" s="1185"/>
      <c r="E2" s="1185"/>
      <c r="F2" s="1185"/>
      <c r="G2" s="1185"/>
    </row>
    <row r="3" spans="1:11" x14ac:dyDescent="0.2">
      <c r="A3" s="1184" t="s">
        <v>70</v>
      </c>
      <c r="B3" s="1185"/>
      <c r="C3" s="1185"/>
      <c r="D3" s="1185"/>
      <c r="E3" s="1185"/>
      <c r="F3" s="1185"/>
      <c r="G3" s="1185"/>
    </row>
    <row r="4" spans="1:11" ht="39.950000000000003" customHeight="1" thickBot="1" x14ac:dyDescent="0.25">
      <c r="A4" s="1187"/>
      <c r="B4" s="1718" t="s">
        <v>283</v>
      </c>
      <c r="C4" s="1719"/>
      <c r="D4" s="1718" t="s">
        <v>71</v>
      </c>
      <c r="E4" s="1718" t="s">
        <v>510</v>
      </c>
      <c r="F4" s="1718" t="s">
        <v>458</v>
      </c>
      <c r="G4" s="1716" t="s">
        <v>459</v>
      </c>
    </row>
    <row r="5" spans="1:11" ht="39.950000000000003" customHeight="1" thickBot="1" x14ac:dyDescent="0.25">
      <c r="A5" s="1188"/>
      <c r="B5" s="1189" t="s">
        <v>966</v>
      </c>
      <c r="C5" s="1189" t="s">
        <v>967</v>
      </c>
      <c r="D5" s="1720"/>
      <c r="E5" s="1720"/>
      <c r="F5" s="1720"/>
      <c r="G5" s="1717"/>
    </row>
    <row r="6" spans="1:11" ht="15" customHeight="1" thickBot="1" x14ac:dyDescent="0.25">
      <c r="A6" s="1190" t="s">
        <v>496</v>
      </c>
      <c r="B6" s="1191">
        <f>SUM(B7:B8)</f>
        <v>746495</v>
      </c>
      <c r="C6" s="1191">
        <f>SUM(C7:C8)</f>
        <v>139698</v>
      </c>
      <c r="D6" s="1191">
        <f>SUM(D7:D8)</f>
        <v>1611284</v>
      </c>
      <c r="E6" s="1191">
        <f>SUM(E7:E8)</f>
        <v>-6819</v>
      </c>
      <c r="F6" s="1191">
        <f t="shared" ref="F6:F19" si="0">SUM(B6:E6)</f>
        <v>2490658</v>
      </c>
      <c r="G6" s="1192">
        <f>F6</f>
        <v>2490658</v>
      </c>
      <c r="I6" s="1193"/>
      <c r="J6" s="1194"/>
      <c r="K6" s="1193"/>
    </row>
    <row r="7" spans="1:11" s="1198" customFormat="1" ht="15" customHeight="1" x14ac:dyDescent="0.2">
      <c r="A7" s="1195" t="s">
        <v>72</v>
      </c>
      <c r="B7" s="1196">
        <v>741668</v>
      </c>
      <c r="C7" s="1196">
        <v>542826</v>
      </c>
      <c r="D7" s="1196">
        <v>1207278</v>
      </c>
      <c r="E7" s="1196">
        <v>-1114</v>
      </c>
      <c r="F7" s="1196">
        <f t="shared" si="0"/>
        <v>2490658</v>
      </c>
      <c r="G7" s="1197"/>
      <c r="I7" s="1199"/>
      <c r="J7" s="1194"/>
      <c r="K7" s="1199"/>
    </row>
    <row r="8" spans="1:11" s="1198" customFormat="1" ht="15" customHeight="1" thickBot="1" x14ac:dyDescent="0.25">
      <c r="A8" s="1200" t="s">
        <v>73</v>
      </c>
      <c r="B8" s="1201">
        <v>4827</v>
      </c>
      <c r="C8" s="1201">
        <v>-403128</v>
      </c>
      <c r="D8" s="1201">
        <v>404006</v>
      </c>
      <c r="E8" s="1201">
        <v>-5705</v>
      </c>
      <c r="F8" s="1201">
        <f t="shared" si="0"/>
        <v>0</v>
      </c>
      <c r="G8" s="1202"/>
      <c r="I8" s="1199"/>
      <c r="J8" s="1194"/>
      <c r="K8" s="1199"/>
    </row>
    <row r="9" spans="1:11" s="1198" customFormat="1" ht="15" customHeight="1" thickBot="1" x14ac:dyDescent="0.25">
      <c r="A9" s="1203" t="s">
        <v>499</v>
      </c>
      <c r="B9" s="1204">
        <v>387861</v>
      </c>
      <c r="C9" s="1204">
        <v>-5989</v>
      </c>
      <c r="D9" s="1204">
        <v>506058</v>
      </c>
      <c r="E9" s="1204">
        <v>13760</v>
      </c>
      <c r="F9" s="1204">
        <f t="shared" si="0"/>
        <v>901690</v>
      </c>
      <c r="G9" s="1205">
        <f>F9</f>
        <v>901690</v>
      </c>
      <c r="I9" s="1199"/>
      <c r="J9" s="1194"/>
      <c r="K9" s="1199"/>
    </row>
    <row r="10" spans="1:11" ht="15" customHeight="1" thickBot="1" x14ac:dyDescent="0.25">
      <c r="A10" s="1206" t="s">
        <v>500</v>
      </c>
      <c r="B10" s="1204">
        <v>17223</v>
      </c>
      <c r="C10" s="1204">
        <v>191</v>
      </c>
      <c r="D10" s="1204">
        <v>78</v>
      </c>
      <c r="E10" s="1204">
        <v>2500</v>
      </c>
      <c r="F10" s="1204">
        <f t="shared" si="0"/>
        <v>19992</v>
      </c>
      <c r="G10" s="1205">
        <f t="shared" ref="G10:G24" si="1">F10</f>
        <v>19992</v>
      </c>
      <c r="I10" s="1193"/>
      <c r="J10" s="1194"/>
      <c r="K10" s="1193"/>
    </row>
    <row r="11" spans="1:11" ht="15" customHeight="1" thickBot="1" x14ac:dyDescent="0.25">
      <c r="A11" s="1206" t="s">
        <v>501</v>
      </c>
      <c r="B11" s="1204">
        <v>184109</v>
      </c>
      <c r="C11" s="1204">
        <v>69739</v>
      </c>
      <c r="D11" s="1204">
        <v>115119</v>
      </c>
      <c r="E11" s="1204">
        <v>189</v>
      </c>
      <c r="F11" s="1204">
        <f t="shared" si="0"/>
        <v>369156</v>
      </c>
      <c r="G11" s="1205">
        <f t="shared" si="1"/>
        <v>369156</v>
      </c>
      <c r="I11" s="1193"/>
      <c r="J11" s="1194"/>
      <c r="K11" s="1193"/>
    </row>
    <row r="12" spans="1:11" ht="35.1" customHeight="1" thickBot="1" x14ac:dyDescent="0.25">
      <c r="A12" s="1207" t="s">
        <v>905</v>
      </c>
      <c r="B12" s="1204">
        <v>10074</v>
      </c>
      <c r="C12" s="1204">
        <v>45299</v>
      </c>
      <c r="D12" s="1204">
        <v>-700</v>
      </c>
      <c r="E12" s="1204">
        <v>-2747</v>
      </c>
      <c r="F12" s="1204">
        <f t="shared" si="0"/>
        <v>51926</v>
      </c>
      <c r="G12" s="1205">
        <f t="shared" si="1"/>
        <v>51926</v>
      </c>
      <c r="I12" s="1193"/>
      <c r="J12" s="1194"/>
      <c r="K12" s="1193"/>
    </row>
    <row r="13" spans="1:11" ht="15" customHeight="1" thickBot="1" x14ac:dyDescent="0.25">
      <c r="A13" s="1206" t="s">
        <v>502</v>
      </c>
      <c r="B13" s="1204">
        <v>98128</v>
      </c>
      <c r="C13" s="1204">
        <v>865</v>
      </c>
      <c r="D13" s="1204">
        <v>114477</v>
      </c>
      <c r="E13" s="1204">
        <v>133452</v>
      </c>
      <c r="F13" s="1204">
        <f t="shared" si="0"/>
        <v>346922</v>
      </c>
      <c r="G13" s="1205">
        <f t="shared" si="1"/>
        <v>346922</v>
      </c>
      <c r="I13" s="1193"/>
      <c r="J13" s="1194"/>
      <c r="K13" s="1193"/>
    </row>
    <row r="14" spans="1:11" ht="24.95" customHeight="1" thickBot="1" x14ac:dyDescent="0.25">
      <c r="A14" s="1207" t="s">
        <v>460</v>
      </c>
      <c r="B14" s="1204">
        <v>-211584</v>
      </c>
      <c r="C14" s="1204">
        <v>-1065</v>
      </c>
      <c r="D14" s="1204">
        <v>-303285</v>
      </c>
      <c r="E14" s="1204">
        <v>31</v>
      </c>
      <c r="F14" s="1204">
        <f t="shared" si="0"/>
        <v>-515903</v>
      </c>
      <c r="G14" s="1205">
        <f t="shared" si="1"/>
        <v>-515903</v>
      </c>
      <c r="I14" s="1193"/>
      <c r="J14" s="1194"/>
      <c r="K14" s="1193"/>
    </row>
    <row r="15" spans="1:11" ht="15" customHeight="1" thickBot="1" x14ac:dyDescent="0.25">
      <c r="A15" s="1206" t="s">
        <v>503</v>
      </c>
      <c r="B15" s="1204">
        <v>-598456</v>
      </c>
      <c r="C15" s="1204">
        <v>-87297</v>
      </c>
      <c r="D15" s="1204">
        <v>-858616</v>
      </c>
      <c r="E15" s="1204">
        <v>-36174</v>
      </c>
      <c r="F15" s="1204">
        <f t="shared" si="0"/>
        <v>-1580543</v>
      </c>
      <c r="G15" s="1205">
        <f t="shared" si="1"/>
        <v>-1580543</v>
      </c>
      <c r="I15" s="1193"/>
      <c r="J15" s="1194"/>
      <c r="K15" s="1193"/>
    </row>
    <row r="16" spans="1:11" ht="15" customHeight="1" thickBot="1" x14ac:dyDescent="0.25">
      <c r="A16" s="1206" t="s">
        <v>508</v>
      </c>
      <c r="B16" s="1204">
        <v>-73752</v>
      </c>
      <c r="C16" s="1204">
        <v>-8814</v>
      </c>
      <c r="D16" s="1204">
        <v>-104255</v>
      </c>
      <c r="E16" s="1204">
        <v>-3201</v>
      </c>
      <c r="F16" s="1204">
        <f t="shared" si="0"/>
        <v>-190022</v>
      </c>
      <c r="G16" s="1205">
        <f t="shared" si="1"/>
        <v>-190022</v>
      </c>
      <c r="I16" s="1193"/>
      <c r="J16" s="1194"/>
      <c r="K16" s="1193"/>
    </row>
    <row r="17" spans="1:11" ht="15" customHeight="1" thickBot="1" x14ac:dyDescent="0.25">
      <c r="A17" s="1206" t="s">
        <v>504</v>
      </c>
      <c r="B17" s="1204">
        <v>-40573</v>
      </c>
      <c r="C17" s="1204">
        <v>273</v>
      </c>
      <c r="D17" s="1204">
        <v>-63226</v>
      </c>
      <c r="E17" s="1204">
        <v>-137650</v>
      </c>
      <c r="F17" s="1204">
        <f t="shared" si="0"/>
        <v>-241176</v>
      </c>
      <c r="G17" s="1205">
        <f t="shared" si="1"/>
        <v>-241176</v>
      </c>
      <c r="I17" s="1193"/>
      <c r="J17" s="1194"/>
      <c r="K17" s="1193"/>
    </row>
    <row r="18" spans="1:11" ht="15" customHeight="1" thickBot="1" x14ac:dyDescent="0.25">
      <c r="A18" s="1206" t="s">
        <v>505</v>
      </c>
      <c r="B18" s="1204">
        <f>SUM(B7:B17)</f>
        <v>519525</v>
      </c>
      <c r="C18" s="1204">
        <f t="shared" ref="C18:E18" si="2">SUM(C7:C17)</f>
        <v>152900</v>
      </c>
      <c r="D18" s="1204">
        <f t="shared" si="2"/>
        <v>1016934</v>
      </c>
      <c r="E18" s="1204">
        <f t="shared" si="2"/>
        <v>-36659</v>
      </c>
      <c r="F18" s="1204">
        <f t="shared" si="0"/>
        <v>1652700</v>
      </c>
      <c r="G18" s="1205">
        <f t="shared" si="1"/>
        <v>1652700</v>
      </c>
      <c r="I18" s="1193"/>
      <c r="J18" s="1194"/>
      <c r="K18" s="1193"/>
    </row>
    <row r="19" spans="1:11" ht="15" customHeight="1" thickBot="1" x14ac:dyDescent="0.25">
      <c r="A19" s="1206" t="s">
        <v>74</v>
      </c>
      <c r="B19" s="1204">
        <f>B18</f>
        <v>519525</v>
      </c>
      <c r="C19" s="1204">
        <f t="shared" ref="C19:E19" si="3">C18</f>
        <v>152900</v>
      </c>
      <c r="D19" s="1204">
        <f t="shared" si="3"/>
        <v>1016934</v>
      </c>
      <c r="E19" s="1204">
        <f t="shared" si="3"/>
        <v>-36659</v>
      </c>
      <c r="F19" s="1204">
        <f t="shared" si="0"/>
        <v>1652700</v>
      </c>
      <c r="G19" s="1205">
        <f t="shared" si="1"/>
        <v>1652700</v>
      </c>
      <c r="I19" s="1193"/>
      <c r="J19" s="1194"/>
      <c r="K19" s="1193"/>
    </row>
    <row r="20" spans="1:11" ht="15" customHeight="1" x14ac:dyDescent="0.2">
      <c r="A20" s="1208" t="s">
        <v>507</v>
      </c>
      <c r="B20" s="1196"/>
      <c r="C20" s="1196"/>
      <c r="D20" s="1196"/>
      <c r="E20" s="1196"/>
      <c r="F20" s="1196">
        <v>-363390</v>
      </c>
      <c r="G20" s="1209">
        <f t="shared" si="1"/>
        <v>-363390</v>
      </c>
      <c r="I20" s="1193"/>
      <c r="J20" s="1194"/>
      <c r="K20" s="1193"/>
    </row>
    <row r="21" spans="1:11" ht="15" customHeight="1" x14ac:dyDescent="0.2">
      <c r="A21" s="1210" t="s">
        <v>856</v>
      </c>
      <c r="B21" s="1211"/>
      <c r="C21" s="1211"/>
      <c r="D21" s="1211"/>
      <c r="E21" s="1211"/>
      <c r="F21" s="1211">
        <v>1286668</v>
      </c>
      <c r="G21" s="1212">
        <f t="shared" si="1"/>
        <v>1286668</v>
      </c>
      <c r="I21" s="1193"/>
      <c r="J21" s="1194"/>
      <c r="K21" s="1193"/>
    </row>
    <row r="22" spans="1:11" s="1198" customFormat="1" ht="15" customHeight="1" thickBot="1" x14ac:dyDescent="0.25">
      <c r="A22" s="1213" t="s">
        <v>789</v>
      </c>
      <c r="B22" s="1214"/>
      <c r="C22" s="1214"/>
      <c r="D22" s="1214"/>
      <c r="E22" s="1214"/>
      <c r="F22" s="1201">
        <v>2642</v>
      </c>
      <c r="G22" s="1215">
        <f t="shared" si="1"/>
        <v>2642</v>
      </c>
      <c r="I22" s="1193"/>
      <c r="J22" s="1194"/>
      <c r="K22" s="1199"/>
    </row>
    <row r="23" spans="1:11" s="1198" customFormat="1" ht="15" customHeight="1" thickBot="1" x14ac:dyDescent="0.25">
      <c r="A23" s="1206" t="s">
        <v>75</v>
      </c>
      <c r="B23" s="1204">
        <v>32399510</v>
      </c>
      <c r="C23" s="1204">
        <v>43101622</v>
      </c>
      <c r="D23" s="1204">
        <v>41637447</v>
      </c>
      <c r="E23" s="1204">
        <v>847243</v>
      </c>
      <c r="F23" s="1204">
        <f>SUM(B23:E23)</f>
        <v>117985822</v>
      </c>
      <c r="G23" s="1205">
        <f t="shared" si="1"/>
        <v>117985822</v>
      </c>
      <c r="I23" s="1199"/>
      <c r="J23" s="1194"/>
      <c r="K23" s="1199"/>
    </row>
    <row r="24" spans="1:11" ht="15" customHeight="1" thickBot="1" x14ac:dyDescent="0.25">
      <c r="A24" s="1207" t="s">
        <v>168</v>
      </c>
      <c r="B24" s="1204">
        <v>25731503</v>
      </c>
      <c r="C24" s="1204">
        <v>40092161</v>
      </c>
      <c r="D24" s="1204">
        <v>40384484</v>
      </c>
      <c r="E24" s="1204">
        <v>704694</v>
      </c>
      <c r="F24" s="1204">
        <f>SUM(B24:E24)</f>
        <v>106912842</v>
      </c>
      <c r="G24" s="1205">
        <f t="shared" si="1"/>
        <v>106912842</v>
      </c>
      <c r="I24" s="1193"/>
      <c r="J24" s="1194"/>
      <c r="K24" s="1193"/>
    </row>
    <row r="25" spans="1:11" ht="15" customHeight="1" thickBot="1" x14ac:dyDescent="0.25">
      <c r="A25" s="1203" t="s">
        <v>92</v>
      </c>
      <c r="B25" s="1216"/>
      <c r="C25" s="1216"/>
      <c r="D25" s="1216"/>
      <c r="E25" s="1216"/>
      <c r="F25" s="1204"/>
      <c r="G25" s="1217"/>
      <c r="I25" s="1193"/>
      <c r="J25" s="1193"/>
      <c r="K25" s="1193"/>
    </row>
    <row r="26" spans="1:11" ht="15" customHeight="1" thickBot="1" x14ac:dyDescent="0.25">
      <c r="A26" s="1218" t="s">
        <v>694</v>
      </c>
      <c r="B26" s="1219">
        <v>165487</v>
      </c>
      <c r="C26" s="1219">
        <v>9711</v>
      </c>
      <c r="D26" s="1219">
        <v>120867</v>
      </c>
      <c r="E26" s="1219">
        <v>1586</v>
      </c>
      <c r="F26" s="1216">
        <f>SUM(B26:E26)</f>
        <v>297651</v>
      </c>
      <c r="G26" s="1220"/>
      <c r="I26" s="1193"/>
      <c r="J26" s="1193"/>
      <c r="K26" s="1193"/>
    </row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</sheetData>
  <mergeCells count="6">
    <mergeCell ref="A2:C2"/>
    <mergeCell ref="F4:F5"/>
    <mergeCell ref="G4:G5"/>
    <mergeCell ref="B4:C4"/>
    <mergeCell ref="D4:D5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6" sqref="D16"/>
    </sheetView>
  </sheetViews>
  <sheetFormatPr defaultRowHeight="10.5" x14ac:dyDescent="0.2"/>
  <cols>
    <col min="1" max="1" width="57.42578125" style="223" customWidth="1"/>
    <col min="2" max="7" width="14.7109375" style="223" customWidth="1"/>
    <col min="8" max="8" width="9.140625" style="223"/>
    <col min="9" max="9" width="16.42578125" style="223" customWidth="1"/>
    <col min="10" max="10" width="13.7109375" style="223" bestFit="1" customWidth="1"/>
    <col min="11" max="16384" width="9.140625" style="223"/>
  </cols>
  <sheetData>
    <row r="1" spans="1:10" ht="20.100000000000001" customHeight="1" thickBot="1" x14ac:dyDescent="0.25">
      <c r="A1" s="1725" t="s">
        <v>861</v>
      </c>
      <c r="B1" s="1721">
        <v>2015</v>
      </c>
      <c r="C1" s="1722"/>
      <c r="D1" s="1722"/>
      <c r="E1" s="1723">
        <v>2014</v>
      </c>
      <c r="F1" s="1722"/>
      <c r="G1" s="1724"/>
      <c r="I1" s="224"/>
      <c r="J1" s="224"/>
    </row>
    <row r="2" spans="1:10" ht="20.100000000000001" customHeight="1" x14ac:dyDescent="0.2">
      <c r="A2" s="1725"/>
      <c r="B2" s="226" t="s">
        <v>119</v>
      </c>
      <c r="C2" s="82" t="s">
        <v>120</v>
      </c>
      <c r="D2" s="82" t="s">
        <v>250</v>
      </c>
      <c r="E2" s="82" t="s">
        <v>119</v>
      </c>
      <c r="F2" s="82" t="s">
        <v>120</v>
      </c>
      <c r="G2" s="227" t="s">
        <v>250</v>
      </c>
      <c r="I2" s="224"/>
      <c r="J2" s="224"/>
    </row>
    <row r="3" spans="1:10" ht="17.100000000000001" customHeight="1" thickBot="1" x14ac:dyDescent="0.25">
      <c r="A3" s="228" t="s">
        <v>496</v>
      </c>
      <c r="B3" s="229">
        <v>2383730</v>
      </c>
      <c r="C3" s="229">
        <v>127643</v>
      </c>
      <c r="D3" s="230">
        <f>SUM(B3:C3)</f>
        <v>2511373</v>
      </c>
      <c r="E3" s="229">
        <v>2369399</v>
      </c>
      <c r="F3" s="229">
        <v>121259</v>
      </c>
      <c r="G3" s="231">
        <f>SUM(E3:F3)</f>
        <v>2490658</v>
      </c>
      <c r="I3" s="225"/>
      <c r="J3" s="225"/>
    </row>
    <row r="4" spans="1:10" ht="17.100000000000001" customHeight="1" thickBot="1" x14ac:dyDescent="0.25">
      <c r="A4" s="219" t="s">
        <v>499</v>
      </c>
      <c r="B4" s="232">
        <v>871654</v>
      </c>
      <c r="C4" s="232">
        <v>25522</v>
      </c>
      <c r="D4" s="233">
        <f t="shared" ref="D4:D23" si="0">SUM(B4:C4)</f>
        <v>897176</v>
      </c>
      <c r="E4" s="232">
        <v>875745</v>
      </c>
      <c r="F4" s="232">
        <v>25945</v>
      </c>
      <c r="G4" s="234">
        <f t="shared" ref="G4:G15" si="1">SUM(E4:F4)</f>
        <v>901690</v>
      </c>
      <c r="I4" s="225"/>
      <c r="J4" s="225"/>
    </row>
    <row r="5" spans="1:10" ht="17.100000000000001" customHeight="1" thickBot="1" x14ac:dyDescent="0.25">
      <c r="A5" s="220" t="s">
        <v>500</v>
      </c>
      <c r="B5" s="232">
        <v>17540</v>
      </c>
      <c r="C5" s="232">
        <v>0</v>
      </c>
      <c r="D5" s="233">
        <f>SUM(B5:C5)</f>
        <v>17540</v>
      </c>
      <c r="E5" s="232">
        <v>19992.000000000018</v>
      </c>
      <c r="F5" s="232">
        <v>0</v>
      </c>
      <c r="G5" s="234">
        <f t="shared" si="1"/>
        <v>19992.000000000018</v>
      </c>
      <c r="I5" s="225"/>
      <c r="J5" s="225"/>
    </row>
    <row r="6" spans="1:10" ht="17.100000000000001" customHeight="1" thickBot="1" x14ac:dyDescent="0.25">
      <c r="A6" s="220" t="s">
        <v>501</v>
      </c>
      <c r="B6" s="232">
        <v>288215</v>
      </c>
      <c r="C6" s="232">
        <v>4720</v>
      </c>
      <c r="D6" s="233">
        <f t="shared" si="0"/>
        <v>292935</v>
      </c>
      <c r="E6" s="232">
        <v>363388.00000000006</v>
      </c>
      <c r="F6" s="232">
        <v>5768</v>
      </c>
      <c r="G6" s="234">
        <f t="shared" si="1"/>
        <v>369156.00000000006</v>
      </c>
      <c r="I6" s="225"/>
      <c r="J6" s="225"/>
    </row>
    <row r="7" spans="1:10" ht="24.95" customHeight="1" thickBot="1" x14ac:dyDescent="0.25">
      <c r="A7" s="221" t="s">
        <v>905</v>
      </c>
      <c r="B7" s="232">
        <v>314408</v>
      </c>
      <c r="C7" s="232">
        <v>0</v>
      </c>
      <c r="D7" s="233">
        <f t="shared" si="0"/>
        <v>314408</v>
      </c>
      <c r="E7" s="232">
        <v>51926</v>
      </c>
      <c r="F7" s="232">
        <v>0</v>
      </c>
      <c r="G7" s="234">
        <f t="shared" si="1"/>
        <v>51926</v>
      </c>
      <c r="I7" s="225"/>
      <c r="J7" s="225"/>
    </row>
    <row r="8" spans="1:10" ht="24.95" customHeight="1" thickBot="1" x14ac:dyDescent="0.25">
      <c r="A8" s="221" t="s">
        <v>1118</v>
      </c>
      <c r="B8" s="232">
        <v>-141</v>
      </c>
      <c r="C8" s="232">
        <v>0</v>
      </c>
      <c r="D8" s="233">
        <f t="shared" si="0"/>
        <v>-141</v>
      </c>
      <c r="E8" s="232">
        <v>0</v>
      </c>
      <c r="F8" s="232">
        <v>0</v>
      </c>
      <c r="G8" s="234">
        <f t="shared" si="1"/>
        <v>0</v>
      </c>
      <c r="I8" s="225"/>
      <c r="J8" s="225"/>
    </row>
    <row r="9" spans="1:10" ht="17.100000000000001" customHeight="1" thickBot="1" x14ac:dyDescent="0.25">
      <c r="A9" s="221" t="s">
        <v>502</v>
      </c>
      <c r="B9" s="232">
        <v>242745</v>
      </c>
      <c r="C9" s="232">
        <v>3114</v>
      </c>
      <c r="D9" s="233">
        <f t="shared" si="0"/>
        <v>245859</v>
      </c>
      <c r="E9" s="232">
        <v>345279.00000000012</v>
      </c>
      <c r="F9" s="232">
        <v>1643</v>
      </c>
      <c r="G9" s="234">
        <f t="shared" si="1"/>
        <v>346922.00000000012</v>
      </c>
      <c r="I9" s="225"/>
      <c r="J9" s="225"/>
    </row>
    <row r="10" spans="1:10" ht="17.100000000000001" customHeight="1" thickBot="1" x14ac:dyDescent="0.25">
      <c r="A10" s="220" t="s">
        <v>460</v>
      </c>
      <c r="B10" s="232">
        <v>-411834</v>
      </c>
      <c r="C10" s="232">
        <v>-9388</v>
      </c>
      <c r="D10" s="233">
        <f t="shared" si="0"/>
        <v>-421222</v>
      </c>
      <c r="E10" s="232">
        <v>-480714.00000000006</v>
      </c>
      <c r="F10" s="232">
        <v>-35189</v>
      </c>
      <c r="G10" s="234">
        <f t="shared" si="1"/>
        <v>-515903.00000000006</v>
      </c>
      <c r="I10" s="225"/>
      <c r="J10" s="225"/>
    </row>
    <row r="11" spans="1:10" ht="17.100000000000001" customHeight="1" thickBot="1" x14ac:dyDescent="0.25">
      <c r="A11" s="220" t="s">
        <v>503</v>
      </c>
      <c r="B11" s="232">
        <v>-1750584</v>
      </c>
      <c r="C11" s="232">
        <v>-104012</v>
      </c>
      <c r="D11" s="233">
        <f t="shared" si="0"/>
        <v>-1854596</v>
      </c>
      <c r="E11" s="232">
        <v>-1473145.0000000009</v>
      </c>
      <c r="F11" s="232">
        <v>-107398</v>
      </c>
      <c r="G11" s="234">
        <f t="shared" si="1"/>
        <v>-1580543.0000000009</v>
      </c>
      <c r="I11" s="225"/>
      <c r="J11" s="225"/>
    </row>
    <row r="12" spans="1:10" ht="17.100000000000001" customHeight="1" thickBot="1" x14ac:dyDescent="0.25">
      <c r="A12" s="220" t="s">
        <v>508</v>
      </c>
      <c r="B12" s="232">
        <v>-195794</v>
      </c>
      <c r="C12" s="232">
        <v>-3856</v>
      </c>
      <c r="D12" s="233">
        <f t="shared" si="0"/>
        <v>-199650</v>
      </c>
      <c r="E12" s="232">
        <v>-185911.00000000003</v>
      </c>
      <c r="F12" s="232">
        <v>-4111</v>
      </c>
      <c r="G12" s="234">
        <f t="shared" si="1"/>
        <v>-190022.00000000003</v>
      </c>
      <c r="I12" s="225"/>
      <c r="J12" s="225"/>
    </row>
    <row r="13" spans="1:10" ht="17.100000000000001" customHeight="1" thickBot="1" x14ac:dyDescent="0.25">
      <c r="A13" s="220" t="s">
        <v>504</v>
      </c>
      <c r="B13" s="232">
        <v>-182917</v>
      </c>
      <c r="C13" s="232">
        <v>-2910</v>
      </c>
      <c r="D13" s="233">
        <f t="shared" si="0"/>
        <v>-185827</v>
      </c>
      <c r="E13" s="232">
        <v>-238129</v>
      </c>
      <c r="F13" s="232">
        <v>-3047</v>
      </c>
      <c r="G13" s="234">
        <f t="shared" si="1"/>
        <v>-241176</v>
      </c>
      <c r="I13" s="225"/>
      <c r="J13" s="225"/>
    </row>
    <row r="14" spans="1:10" ht="17.100000000000001" customHeight="1" thickBot="1" x14ac:dyDescent="0.25">
      <c r="A14" s="220" t="s">
        <v>1119</v>
      </c>
      <c r="B14" s="232">
        <f>SUM(B3:B13)</f>
        <v>1577022</v>
      </c>
      <c r="C14" s="232">
        <f>SUM(C3:C13)</f>
        <v>40833</v>
      </c>
      <c r="D14" s="233">
        <f t="shared" si="0"/>
        <v>1617855</v>
      </c>
      <c r="E14" s="232">
        <f>SUM(E3:E13)</f>
        <v>1647829.9999999991</v>
      </c>
      <c r="F14" s="232">
        <f>SUM(F3:F13)</f>
        <v>4870</v>
      </c>
      <c r="G14" s="234">
        <f t="shared" si="1"/>
        <v>1652699.9999999991</v>
      </c>
      <c r="I14" s="225"/>
      <c r="J14" s="225"/>
    </row>
    <row r="15" spans="1:10" ht="17.100000000000001" customHeight="1" thickBot="1" x14ac:dyDescent="0.25">
      <c r="A15" s="219" t="s">
        <v>74</v>
      </c>
      <c r="B15" s="232">
        <f>SUM(B3:B13)</f>
        <v>1577022</v>
      </c>
      <c r="C15" s="232">
        <f>SUM(C3:C13)</f>
        <v>40833</v>
      </c>
      <c r="D15" s="233">
        <f t="shared" si="0"/>
        <v>1617855</v>
      </c>
      <c r="E15" s="232">
        <f>E14</f>
        <v>1647829.9999999991</v>
      </c>
      <c r="F15" s="232">
        <f>F14</f>
        <v>4870</v>
      </c>
      <c r="G15" s="234">
        <f t="shared" si="1"/>
        <v>1652699.9999999991</v>
      </c>
      <c r="I15" s="225"/>
      <c r="J15" s="225"/>
    </row>
    <row r="16" spans="1:10" ht="17.100000000000001" customHeight="1" thickBot="1" x14ac:dyDescent="0.25">
      <c r="A16" s="235" t="s">
        <v>507</v>
      </c>
      <c r="B16" s="954"/>
      <c r="C16" s="954"/>
      <c r="D16" s="232">
        <f>'Segmenty 2015'!F21</f>
        <v>-313727</v>
      </c>
      <c r="E16" s="954"/>
      <c r="F16" s="954"/>
      <c r="G16" s="236">
        <v>-363390</v>
      </c>
      <c r="I16" s="225"/>
      <c r="J16" s="225"/>
    </row>
    <row r="17" spans="1:10" ht="17.100000000000001" customHeight="1" thickBot="1" x14ac:dyDescent="0.25">
      <c r="A17" s="235" t="s">
        <v>856</v>
      </c>
      <c r="B17" s="955"/>
      <c r="C17" s="955"/>
      <c r="D17" s="232">
        <f>'Segmenty 2015'!F22</f>
        <v>1301246</v>
      </c>
      <c r="E17" s="955"/>
      <c r="F17" s="955"/>
      <c r="G17" s="236">
        <v>1286668</v>
      </c>
      <c r="I17" s="225"/>
      <c r="J17" s="225"/>
    </row>
    <row r="18" spans="1:10" ht="17.100000000000001" customHeight="1" thickBot="1" x14ac:dyDescent="0.25">
      <c r="A18" s="237" t="s">
        <v>789</v>
      </c>
      <c r="B18" s="956"/>
      <c r="C18" s="956"/>
      <c r="D18" s="232">
        <f>'Segmenty 2015'!F23</f>
        <v>2882</v>
      </c>
      <c r="E18" s="956"/>
      <c r="F18" s="956"/>
      <c r="G18" s="236">
        <v>2642</v>
      </c>
      <c r="I18" s="225"/>
      <c r="J18" s="225"/>
    </row>
    <row r="19" spans="1:10" ht="17.100000000000001" customHeight="1" thickBot="1" x14ac:dyDescent="0.25">
      <c r="A19" s="220" t="s">
        <v>121</v>
      </c>
      <c r="B19" s="238">
        <v>119572565</v>
      </c>
      <c r="C19" s="238">
        <v>3950456</v>
      </c>
      <c r="D19" s="233">
        <f t="shared" si="0"/>
        <v>123523021</v>
      </c>
      <c r="E19" s="238">
        <v>114548848</v>
      </c>
      <c r="F19" s="238">
        <v>3436974</v>
      </c>
      <c r="G19" s="234">
        <f>SUM(E19:F19)</f>
        <v>117985822</v>
      </c>
      <c r="I19" s="225"/>
      <c r="J19" s="225"/>
    </row>
    <row r="20" spans="1:10" ht="17.100000000000001" customHeight="1" thickBot="1" x14ac:dyDescent="0.25">
      <c r="A20" s="239" t="s">
        <v>122</v>
      </c>
      <c r="B20" s="238">
        <v>1253137</v>
      </c>
      <c r="C20" s="238">
        <v>10434</v>
      </c>
      <c r="D20" s="232">
        <f t="shared" si="0"/>
        <v>1263571</v>
      </c>
      <c r="E20" s="238">
        <v>1171783</v>
      </c>
      <c r="F20" s="238">
        <v>11220</v>
      </c>
      <c r="G20" s="236">
        <f>SUM(E20:F20)</f>
        <v>1183003</v>
      </c>
      <c r="I20" s="225"/>
      <c r="J20" s="225"/>
    </row>
    <row r="21" spans="1:10" ht="17.100000000000001" customHeight="1" thickBot="1" x14ac:dyDescent="0.25">
      <c r="A21" s="239" t="s">
        <v>123</v>
      </c>
      <c r="B21" s="238">
        <v>366088</v>
      </c>
      <c r="C21" s="238">
        <v>0</v>
      </c>
      <c r="D21" s="232">
        <f t="shared" si="0"/>
        <v>366088</v>
      </c>
      <c r="E21" s="238">
        <v>266382</v>
      </c>
      <c r="F21" s="238">
        <v>6034</v>
      </c>
      <c r="G21" s="236">
        <f>SUM(E21:F21)</f>
        <v>272416</v>
      </c>
      <c r="I21" s="225"/>
      <c r="J21" s="225"/>
    </row>
    <row r="22" spans="1:10" ht="24.95" hidden="1" customHeight="1" thickBot="1" x14ac:dyDescent="0.25">
      <c r="A22" s="240" t="s">
        <v>908</v>
      </c>
      <c r="B22" s="238"/>
      <c r="C22" s="238"/>
      <c r="D22" s="232">
        <f t="shared" si="0"/>
        <v>0</v>
      </c>
      <c r="E22" s="238">
        <v>0</v>
      </c>
      <c r="F22" s="238">
        <v>0</v>
      </c>
      <c r="G22" s="234">
        <f>SUM(E22:F22)</f>
        <v>0</v>
      </c>
      <c r="I22" s="225"/>
      <c r="J22" s="225"/>
    </row>
    <row r="23" spans="1:10" ht="17.100000000000001" customHeight="1" thickBot="1" x14ac:dyDescent="0.25">
      <c r="A23" s="221" t="s">
        <v>168</v>
      </c>
      <c r="B23" s="238">
        <v>104825293</v>
      </c>
      <c r="C23" s="238">
        <v>6422764</v>
      </c>
      <c r="D23" s="233">
        <f t="shared" si="0"/>
        <v>111248057</v>
      </c>
      <c r="E23" s="238">
        <v>101151600</v>
      </c>
      <c r="F23" s="238">
        <v>5761242</v>
      </c>
      <c r="G23" s="234">
        <f>SUM(E23:F23)</f>
        <v>106912842</v>
      </c>
      <c r="I23" s="225"/>
      <c r="J23" s="225"/>
    </row>
  </sheetData>
  <mergeCells count="3">
    <mergeCell ref="B1:D1"/>
    <mergeCell ref="E1:G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71</vt:i4>
      </vt:variant>
      <vt:variant>
        <vt:lpstr>Zakresy nazwane</vt:lpstr>
      </vt:variant>
      <vt:variant>
        <vt:i4>3</vt:i4>
      </vt:variant>
    </vt:vector>
  </HeadingPairs>
  <TitlesOfParts>
    <vt:vector size="74" baseType="lpstr">
      <vt:lpstr>RZiS</vt:lpstr>
      <vt:lpstr>Dochody</vt:lpstr>
      <vt:lpstr>Bilans</vt:lpstr>
      <vt:lpstr>Kapitały</vt:lpstr>
      <vt:lpstr>Przepływy pieniężne</vt:lpstr>
      <vt:lpstr>Nota 1 Grupa</vt:lpstr>
      <vt:lpstr>Segmenty 2015</vt:lpstr>
      <vt:lpstr>Segmenty 2014 </vt:lpstr>
      <vt:lpstr>Segmenty Geograficzne</vt:lpstr>
      <vt:lpstr>6 - Wynik z tytułu odsetek</vt:lpstr>
      <vt:lpstr>7 - Wynik z tyt opłat i prowizj</vt:lpstr>
      <vt:lpstr>8 - Przychody z dywidend</vt:lpstr>
      <vt:lpstr>9 - Wynik na działalności handl</vt:lpstr>
      <vt:lpstr>10 - Pozostałe przychody</vt:lpstr>
      <vt:lpstr>11 - Koszty</vt:lpstr>
      <vt:lpstr>12 - Pozostałe koszty</vt:lpstr>
      <vt:lpstr>13 - odpisy</vt:lpstr>
      <vt:lpstr>14 - Podatek dochodowy</vt:lpstr>
      <vt:lpstr>15 - Zysk na jedną akcję</vt:lpstr>
      <vt:lpstr>16 - Pozostałe całkowite doch </vt:lpstr>
      <vt:lpstr>16A - Pozostałe całk doch netto</vt:lpstr>
      <vt:lpstr>17 - Kasa</vt:lpstr>
      <vt:lpstr>18 - Nal od banków</vt:lpstr>
      <vt:lpstr>18 - Nal rezerwy</vt:lpstr>
      <vt:lpstr>18 - Nal rating</vt:lpstr>
      <vt:lpstr>19 - Papiery wart do obrotu </vt:lpstr>
      <vt:lpstr>20 - Pochodne instrumenty fin</vt:lpstr>
      <vt:lpstr>21 - HAAAC</vt:lpstr>
      <vt:lpstr>21 - Przepływ CFHAAC</vt:lpstr>
      <vt:lpstr>22 - Kredyty i pożyczki </vt:lpstr>
      <vt:lpstr>22 - Zmiana rezerw</vt:lpstr>
      <vt:lpstr>22 - Kredyty jakość</vt:lpstr>
      <vt:lpstr>22 - Kredyty nieprzeterm</vt:lpstr>
      <vt:lpstr>22 - Kredyty przeterminowane</vt:lpstr>
      <vt:lpstr>22 - Kredyty z utratą wart</vt:lpstr>
      <vt:lpstr>22 - Finansowy efekt zabezp</vt:lpstr>
      <vt:lpstr>Przejęte zabezpieczenia</vt:lpstr>
      <vt:lpstr>23 - Inwestycyjne papiery wart</vt:lpstr>
      <vt:lpstr>23 Inwestycyjne pap wart (2)</vt:lpstr>
      <vt:lpstr>25 - Wartości niematerialne</vt:lpstr>
      <vt:lpstr>25 - Wartości n. zmiana stanu  </vt:lpstr>
      <vt:lpstr>26 - Rzeczowe aktywa trwałe </vt:lpstr>
      <vt:lpstr>BA nota 26-zmiana stanu</vt:lpstr>
      <vt:lpstr>26 - Leasing operacyjny</vt:lpstr>
      <vt:lpstr>27 - Pozostałe aktywa</vt:lpstr>
      <vt:lpstr>28 - Zobowiązania wobec banków </vt:lpstr>
      <vt:lpstr>29 - Zobowiązania wobec klient.</vt:lpstr>
      <vt:lpstr>30 - Zobowiązania z tyt emisji</vt:lpstr>
      <vt:lpstr>30 Papiery dłużne - zmiana</vt:lpstr>
      <vt:lpstr>31 - Zobowiązania podporządkow</vt:lpstr>
      <vt:lpstr>31 - Zobow podporządk - zmiana</vt:lpstr>
      <vt:lpstr>32 - Pozostałe zobow.</vt:lpstr>
      <vt:lpstr>33 - Rezerwy</vt:lpstr>
      <vt:lpstr>34 - Podatek</vt:lpstr>
      <vt:lpstr>36 - Zobowiązania warunkowe</vt:lpstr>
      <vt:lpstr>37 - Aktywa zastawione</vt:lpstr>
      <vt:lpstr>38 - Kapitał akcyjny</vt:lpstr>
      <vt:lpstr>40 - Zyski zatrzymane</vt:lpstr>
      <vt:lpstr>41 - Inne pozycje kapitału</vt:lpstr>
      <vt:lpstr>43 - Środki pieniężne</vt:lpstr>
      <vt:lpstr>43 do przepływów</vt:lpstr>
      <vt:lpstr>44 - Opcje ZB 2008</vt:lpstr>
      <vt:lpstr>44 - Opcje ZB 2012</vt:lpstr>
      <vt:lpstr>44 - Opcje pracowników</vt:lpstr>
      <vt:lpstr>44 - Opcje prac. rozliczenie</vt:lpstr>
      <vt:lpstr>45 - Powiązane</vt:lpstr>
      <vt:lpstr>45 - Wynagrodzenia ZB</vt:lpstr>
      <vt:lpstr>45 - Wynagrodzenia RN</vt:lpstr>
      <vt:lpstr>49 - Kapitał wewnętrzny</vt:lpstr>
      <vt:lpstr>49 - Fundusze</vt:lpstr>
      <vt:lpstr>49 - Ryzyko kredytowe</vt:lpstr>
      <vt:lpstr>'22 - Finansowy efekt zabezp'!Obszar_wydruku</vt:lpstr>
      <vt:lpstr>'22 - Kredyty i pożyczki '!Obszar_wydruku</vt:lpstr>
      <vt:lpstr>'45 - Powiązane'!Obszar_wydruku</vt:lpstr>
    </vt:vector>
  </TitlesOfParts>
  <Company>BRE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pk6000</dc:creator>
  <cp:lastModifiedBy>Miśkiewicz, Anna, (mBank/DIR)</cp:lastModifiedBy>
  <cp:lastPrinted>2016-02-22T15:59:47Z</cp:lastPrinted>
  <dcterms:created xsi:type="dcterms:W3CDTF">2005-04-27T10:09:31Z</dcterms:created>
  <dcterms:modified xsi:type="dcterms:W3CDTF">2016-06-29T13:13:58Z</dcterms:modified>
</cp:coreProperties>
</file>